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5"/>
  <workbookPr defaultThemeVersion="124226"/>
  <mc:AlternateContent xmlns:mc="http://schemas.openxmlformats.org/markup-compatibility/2006">
    <mc:Choice Requires="x15">
      <x15ac:absPath xmlns:x15ac="http://schemas.microsoft.com/office/spreadsheetml/2010/11/ac" url="d:\Users\iva\Desktop\"/>
    </mc:Choice>
  </mc:AlternateContent>
  <xr:revisionPtr revIDLastSave="0" documentId="13_ncr:1_{4ED62F56-3B6C-439B-AEE6-CE0518EED087}" xr6:coauthVersionLast="36" xr6:coauthVersionMax="36" xr10:uidLastSave="{00000000-0000-0000-0000-000000000000}"/>
  <bookViews>
    <workbookView xWindow="0" yWindow="0" windowWidth="28800" windowHeight="12105" xr2:uid="{00000000-000D-0000-FFFF-FFFF00000000}"/>
  </bookViews>
  <sheets>
    <sheet name="Budzet CG" sheetId="1" r:id="rId1"/>
    <sheet name="Fondovi" sheetId="2" r:id="rId2"/>
    <sheet name="primici nov 25" sheetId="3" r:id="rId3"/>
    <sheet name="izdaci nov 25" sheetId="4" r:id="rId4"/>
    <sheet name="Javni i Državni dug" sheetId="6" r:id="rId5"/>
  </sheets>
  <definedNames>
    <definedName name="_xlnm.Print_Area" localSheetId="0">'Budzet CG'!$A$3:$K$56</definedName>
    <definedName name="_xlnm.Print_Area" localSheetId="3">'izdaci nov 25'!$A$1:$H$26</definedName>
    <definedName name="_xlnm.Print_Area" localSheetId="2">'primici nov 25'!$A$1:$I$24</definedName>
  </definedNames>
  <calcPr calcId="191029"/>
</workbook>
</file>

<file path=xl/calcChain.xml><?xml version="1.0" encoding="utf-8"?>
<calcChain xmlns="http://schemas.openxmlformats.org/spreadsheetml/2006/main">
  <c r="AU8" i="6" l="1"/>
  <c r="AU10" i="6" s="1"/>
  <c r="AU12" i="6" s="1"/>
  <c r="AT8" i="6" l="1"/>
  <c r="AT10" i="6" s="1"/>
  <c r="AT12" i="6" s="1"/>
  <c r="AS10" i="6" l="1"/>
  <c r="AS12" i="6" s="1"/>
  <c r="AS8" i="6"/>
  <c r="E28" i="2" l="1"/>
  <c r="E27" i="2"/>
  <c r="E26" i="2"/>
  <c r="T56" i="1" l="1"/>
  <c r="T55" i="1"/>
  <c r="S56" i="1"/>
  <c r="S55" i="1"/>
  <c r="T47" i="1"/>
  <c r="T53" i="1"/>
  <c r="T27" i="1"/>
  <c r="C12" i="2" l="1"/>
  <c r="B12" i="2"/>
  <c r="R28" i="2" l="1"/>
  <c r="Q28" i="2"/>
  <c r="Q27" i="2"/>
  <c r="R27" i="2"/>
  <c r="Q26" i="2"/>
  <c r="R26" i="2"/>
  <c r="P26" i="2"/>
  <c r="R12" i="2"/>
  <c r="Q12" i="2"/>
  <c r="R16" i="2" l="1"/>
  <c r="AR12" i="6" l="1"/>
  <c r="AR10" i="6"/>
  <c r="AR8" i="6"/>
  <c r="R24" i="2" l="1"/>
  <c r="R20" i="2"/>
  <c r="R8" i="2"/>
  <c r="Q8" i="2"/>
  <c r="S53" i="1"/>
  <c r="S47" i="1"/>
  <c r="T37" i="1"/>
  <c r="T46" i="1" s="1"/>
  <c r="R37" i="1"/>
  <c r="S37" i="1"/>
  <c r="S22" i="1"/>
  <c r="T12" i="1"/>
  <c r="T4" i="1"/>
  <c r="T22" i="1" s="1"/>
  <c r="T54" i="1" l="1"/>
  <c r="AP12" i="6"/>
  <c r="AQ12" i="6"/>
  <c r="AO12" i="6"/>
  <c r="AQ10" i="6"/>
  <c r="AP10" i="6"/>
  <c r="AO10" i="6"/>
  <c r="AQ8" i="6" l="1"/>
  <c r="AP8" i="6" l="1"/>
  <c r="AO8" i="6"/>
  <c r="AN10" i="6" l="1"/>
  <c r="AN8" i="6" l="1"/>
  <c r="AN12" i="6" s="1"/>
  <c r="S46" i="1" l="1"/>
  <c r="S12" i="1"/>
  <c r="S4" i="1"/>
  <c r="S27" i="1" s="1"/>
  <c r="S54" i="1" l="1"/>
  <c r="Q24" i="2"/>
  <c r="Q20" i="2"/>
  <c r="Q16" i="2"/>
  <c r="AM8" i="6" l="1"/>
  <c r="R30" i="1"/>
  <c r="R12" i="1"/>
  <c r="AL8" i="6" l="1"/>
  <c r="AK8" i="6" l="1"/>
  <c r="AJ8" i="6" l="1"/>
  <c r="AJ10" i="6" s="1"/>
  <c r="AJ12" i="6" s="1"/>
  <c r="P27" i="2" l="1"/>
  <c r="P28" i="2"/>
  <c r="O26" i="2"/>
  <c r="P12" i="2"/>
  <c r="P20" i="2" l="1"/>
  <c r="P24" i="2"/>
  <c r="P16" i="2"/>
  <c r="P8" i="2"/>
  <c r="R46" i="1"/>
  <c r="R4" i="1"/>
  <c r="R22" i="1" s="1"/>
  <c r="R53" i="1" l="1"/>
  <c r="R47" i="1"/>
  <c r="R54" i="1"/>
  <c r="R55" i="1" s="1"/>
  <c r="R56" i="1" s="1"/>
  <c r="R27" i="1"/>
  <c r="AI8" i="6"/>
  <c r="D14" i="4"/>
  <c r="C14" i="4"/>
  <c r="D4" i="4"/>
  <c r="C4" i="4"/>
  <c r="B4" i="4"/>
  <c r="D13" i="3"/>
  <c r="D5" i="3"/>
  <c r="C13" i="3"/>
  <c r="C5" i="3"/>
  <c r="B13" i="3"/>
  <c r="B5" i="3"/>
  <c r="B22" i="3" l="1"/>
  <c r="D22" i="3"/>
  <c r="C22" i="3"/>
  <c r="C25" i="4"/>
  <c r="D25" i="4"/>
  <c r="AH8" i="6"/>
  <c r="AG8" i="6" l="1"/>
  <c r="Q30" i="1" l="1"/>
  <c r="O27" i="2" l="1"/>
  <c r="O28" i="2"/>
  <c r="O12" i="2"/>
  <c r="AF8" i="6" l="1"/>
  <c r="AF10" i="6" s="1"/>
  <c r="AF12" i="6" s="1"/>
  <c r="O24" i="2"/>
  <c r="O20" i="2"/>
  <c r="O8" i="2"/>
  <c r="O16" i="2"/>
  <c r="Q37" i="1" l="1"/>
  <c r="Q46" i="1" s="1"/>
  <c r="Q53" i="1" l="1"/>
  <c r="Q47" i="1"/>
  <c r="Q12" i="1"/>
  <c r="Q4" i="1"/>
  <c r="Q22" i="1" l="1"/>
  <c r="Q54" i="1" s="1"/>
  <c r="Q55" i="1" s="1"/>
  <c r="Q56" i="1" s="1"/>
  <c r="AE8" i="6"/>
  <c r="Q27" i="1" l="1"/>
  <c r="AD8" i="6"/>
  <c r="AC8" i="6" l="1"/>
  <c r="P30" i="1" l="1"/>
  <c r="P37" i="1" s="1"/>
  <c r="P46" i="1" s="1"/>
  <c r="N27" i="2" l="1"/>
  <c r="N26" i="2"/>
  <c r="N12" i="2"/>
  <c r="N28" i="2" l="1"/>
  <c r="AB8" i="6"/>
  <c r="AB10" i="6" s="1"/>
  <c r="AB12" i="6" s="1"/>
  <c r="N16" i="2" l="1"/>
  <c r="N20" i="2"/>
  <c r="N24" i="2"/>
  <c r="N8" i="2"/>
  <c r="P12" i="1" l="1"/>
  <c r="P47" i="1" l="1"/>
  <c r="P53" i="1"/>
  <c r="P4" i="1"/>
  <c r="P22" i="1" s="1"/>
  <c r="O4" i="1"/>
  <c r="P54" i="1" l="1"/>
  <c r="P55" i="1" s="1"/>
  <c r="P56" i="1" s="1"/>
  <c r="P27" i="1"/>
  <c r="AA8" i="6"/>
  <c r="Z8" i="6" l="1"/>
  <c r="O30" i="1" l="1"/>
  <c r="Y8" i="6" l="1"/>
  <c r="M27" i="2"/>
  <c r="M26" i="2"/>
  <c r="M12" i="2"/>
  <c r="M28" i="2" l="1"/>
  <c r="X8" i="6"/>
  <c r="X10" i="6" s="1"/>
  <c r="X12" i="6" s="1"/>
  <c r="M8" i="2" l="1"/>
  <c r="M16" i="2"/>
  <c r="M20" i="2"/>
  <c r="M24" i="2"/>
  <c r="O37" i="1" l="1"/>
  <c r="O46" i="1" s="1"/>
  <c r="O12" i="1"/>
  <c r="O22" i="1" s="1"/>
  <c r="O27" i="1" l="1"/>
  <c r="O54" i="1"/>
  <c r="O55" i="1" s="1"/>
  <c r="O56" i="1" s="1"/>
  <c r="O47" i="1"/>
  <c r="O53" i="1"/>
  <c r="N30" i="1"/>
  <c r="W8" i="6" l="1"/>
  <c r="V8" i="6" l="1"/>
  <c r="U8" i="6" l="1"/>
  <c r="L27" i="2" l="1"/>
  <c r="L26" i="2"/>
  <c r="L28" i="2" s="1"/>
  <c r="L12" i="2"/>
  <c r="L24" i="2" l="1"/>
  <c r="L20" i="2"/>
  <c r="L16" i="2" l="1"/>
  <c r="L8" i="2"/>
  <c r="N37" i="1" l="1"/>
  <c r="N46" i="1" s="1"/>
  <c r="N53" i="1" s="1"/>
  <c r="N4" i="1"/>
  <c r="N12" i="1"/>
  <c r="N22" i="1" l="1"/>
  <c r="N27" i="1" s="1"/>
  <c r="N47" i="1"/>
  <c r="N54" i="1" l="1"/>
  <c r="N55" i="1" s="1"/>
  <c r="N56" i="1" s="1"/>
  <c r="S8" i="6"/>
  <c r="R8" i="6"/>
  <c r="Q8" i="6"/>
  <c r="P8" i="6"/>
  <c r="P10" i="6" s="1"/>
  <c r="P12" i="6" s="1"/>
  <c r="O8" i="6"/>
  <c r="N8" i="6"/>
  <c r="M8" i="6"/>
  <c r="L8" i="6"/>
  <c r="L10" i="6" s="1"/>
  <c r="L12" i="6" s="1"/>
  <c r="K8" i="6"/>
  <c r="J8" i="6"/>
  <c r="I8" i="6"/>
  <c r="H8" i="6"/>
  <c r="H10" i="6" s="1"/>
  <c r="H12" i="6" s="1"/>
  <c r="G8" i="6"/>
  <c r="F8" i="6"/>
  <c r="E8" i="6"/>
  <c r="D8" i="6"/>
  <c r="D10" i="6" s="1"/>
  <c r="D12" i="6" s="1"/>
  <c r="C8" i="6"/>
  <c r="B8" i="6"/>
  <c r="K27" i="2" l="1"/>
  <c r="K26" i="2"/>
  <c r="K12" i="2"/>
  <c r="K28" i="2" l="1"/>
  <c r="K16" i="2"/>
  <c r="K20" i="2"/>
  <c r="K8" i="2"/>
  <c r="K24" i="2"/>
  <c r="M37" i="1" l="1"/>
  <c r="M46" i="1" s="1"/>
  <c r="M4" i="1"/>
  <c r="M12" i="1"/>
  <c r="M22" i="1" l="1"/>
  <c r="M54" i="1" s="1"/>
  <c r="M55" i="1" s="1"/>
  <c r="M56" i="1" s="1"/>
  <c r="M47" i="1"/>
  <c r="M53" i="1"/>
  <c r="B14" i="4"/>
  <c r="B25" i="4" s="1"/>
  <c r="M27" i="1" l="1"/>
  <c r="J27" i="2" l="1"/>
  <c r="J26" i="2"/>
  <c r="J12" i="2"/>
  <c r="J28" i="2" l="1"/>
  <c r="J16" i="2"/>
  <c r="L37" i="1" l="1"/>
  <c r="K12" i="1" l="1"/>
  <c r="K4" i="1"/>
  <c r="L46" i="1"/>
  <c r="L47" i="1" s="1"/>
  <c r="L12" i="1"/>
  <c r="L4" i="1"/>
  <c r="L53" i="1" l="1"/>
  <c r="L22" i="1"/>
  <c r="L54" i="1" s="1"/>
  <c r="L55" i="1" s="1"/>
  <c r="L56" i="1" s="1"/>
  <c r="I27" i="2"/>
  <c r="H27" i="2"/>
  <c r="G27" i="2"/>
  <c r="F27" i="2"/>
  <c r="D27" i="2"/>
  <c r="C27" i="2"/>
  <c r="B27" i="2"/>
  <c r="I26" i="2"/>
  <c r="I28" i="2" s="1"/>
  <c r="H26" i="2"/>
  <c r="G26" i="2"/>
  <c r="G28" i="2" s="1"/>
  <c r="F26" i="2"/>
  <c r="D26" i="2"/>
  <c r="D28" i="2" s="1"/>
  <c r="C26" i="2"/>
  <c r="C28" i="2" s="1"/>
  <c r="B26" i="2"/>
  <c r="B28" i="2" s="1"/>
  <c r="D24" i="2"/>
  <c r="I20" i="2"/>
  <c r="H20" i="2"/>
  <c r="D20" i="2"/>
  <c r="C20" i="2"/>
  <c r="B20" i="2"/>
  <c r="I16" i="2"/>
  <c r="H16" i="2"/>
  <c r="G16" i="2"/>
  <c r="F16" i="2"/>
  <c r="E16" i="2"/>
  <c r="D16" i="2"/>
  <c r="C16" i="2"/>
  <c r="B16" i="2"/>
  <c r="I12" i="2"/>
  <c r="H12" i="2"/>
  <c r="G12" i="2"/>
  <c r="F12" i="2"/>
  <c r="E12" i="2"/>
  <c r="D12" i="2"/>
  <c r="D8" i="2"/>
  <c r="C8" i="2"/>
  <c r="B8" i="2"/>
  <c r="K37" i="1"/>
  <c r="K46" i="1" s="1"/>
  <c r="J37" i="1"/>
  <c r="J46" i="1" s="1"/>
  <c r="H37" i="1"/>
  <c r="H46" i="1" s="1"/>
  <c r="G37" i="1"/>
  <c r="G46" i="1" s="1"/>
  <c r="F37" i="1"/>
  <c r="F46" i="1" s="1"/>
  <c r="E37" i="1"/>
  <c r="E46" i="1" s="1"/>
  <c r="D37" i="1"/>
  <c r="D46" i="1" s="1"/>
  <c r="C37" i="1"/>
  <c r="C46" i="1" s="1"/>
  <c r="B37" i="1"/>
  <c r="B46" i="1" s="1"/>
  <c r="J12" i="1"/>
  <c r="H12" i="1"/>
  <c r="G12" i="1"/>
  <c r="F12" i="1"/>
  <c r="E12" i="1"/>
  <c r="D12" i="1"/>
  <c r="C12" i="1"/>
  <c r="B12" i="1"/>
  <c r="J4" i="1"/>
  <c r="H4" i="1"/>
  <c r="G4" i="1"/>
  <c r="F4" i="1"/>
  <c r="E4" i="1"/>
  <c r="E22" i="1" s="1"/>
  <c r="D4" i="1"/>
  <c r="C4" i="1"/>
  <c r="B4" i="1"/>
  <c r="H28" i="2" l="1"/>
  <c r="F28" i="2"/>
  <c r="B22" i="1"/>
  <c r="B54" i="1" s="1"/>
  <c r="B56" i="1" s="1"/>
  <c r="F22" i="1"/>
  <c r="F27" i="1" s="1"/>
  <c r="J22" i="1"/>
  <c r="J54" i="1" s="1"/>
  <c r="J55" i="1" s="1"/>
  <c r="J56" i="1" s="1"/>
  <c r="L27" i="1"/>
  <c r="G22" i="1"/>
  <c r="G54" i="1" s="1"/>
  <c r="G56" i="1" s="1"/>
  <c r="K22" i="1"/>
  <c r="K54" i="1" s="1"/>
  <c r="K55" i="1" s="1"/>
  <c r="K56" i="1" s="1"/>
  <c r="C22" i="1"/>
  <c r="C54" i="1" s="1"/>
  <c r="C56" i="1" s="1"/>
  <c r="D22" i="1"/>
  <c r="D54" i="1" s="1"/>
  <c r="D56" i="1" s="1"/>
  <c r="H22" i="1"/>
  <c r="H54" i="1" s="1"/>
  <c r="H56" i="1" s="1"/>
  <c r="E54" i="1"/>
  <c r="E56" i="1" s="1"/>
  <c r="E27" i="1"/>
  <c r="C53" i="1"/>
  <c r="C47" i="1"/>
  <c r="E53" i="1"/>
  <c r="E47" i="1"/>
  <c r="G53" i="1"/>
  <c r="G47" i="1"/>
  <c r="K53" i="1"/>
  <c r="K47" i="1"/>
  <c r="B53" i="1"/>
  <c r="B47" i="1"/>
  <c r="D53" i="1"/>
  <c r="D47" i="1"/>
  <c r="F53" i="1"/>
  <c r="F47" i="1"/>
  <c r="H53" i="1"/>
  <c r="H47" i="1"/>
  <c r="J53" i="1"/>
  <c r="J47" i="1"/>
  <c r="H27" i="1" l="1"/>
  <c r="F54" i="1"/>
  <c r="F56" i="1" s="1"/>
  <c r="G27" i="1"/>
  <c r="J27" i="1"/>
  <c r="D27" i="1"/>
  <c r="C27" i="1"/>
  <c r="B27" i="1"/>
  <c r="K27" i="1"/>
</calcChain>
</file>

<file path=xl/sharedStrings.xml><?xml version="1.0" encoding="utf-8"?>
<sst xmlns="http://schemas.openxmlformats.org/spreadsheetml/2006/main" count="405" uniqueCount="228">
  <si>
    <t>u mil. Eura</t>
  </si>
  <si>
    <t>EUR million</t>
  </si>
  <si>
    <t>O P I S</t>
  </si>
  <si>
    <t>Position</t>
  </si>
  <si>
    <t>POREZI</t>
  </si>
  <si>
    <t>TAXES</t>
  </si>
  <si>
    <t>Porez na dohodak fizičkih lica</t>
  </si>
  <si>
    <t>Personal income tax</t>
  </si>
  <si>
    <t>Porez na dobit pravnih lica</t>
  </si>
  <si>
    <t>Corporate income tax</t>
  </si>
  <si>
    <t>Porez na  promet nepokretnosti</t>
  </si>
  <si>
    <t xml:space="preserve">Property tax and Turnover tax on property </t>
  </si>
  <si>
    <t>Porez na dodatu vrijednost</t>
  </si>
  <si>
    <t>Akcize</t>
  </si>
  <si>
    <t>Exscise duties</t>
  </si>
  <si>
    <t>Porez na medunarodnu trgovinu i transakcije</t>
  </si>
  <si>
    <t>International trade and transaction tax</t>
  </si>
  <si>
    <t>Ostali porezi</t>
  </si>
  <si>
    <t>Other taxes</t>
  </si>
  <si>
    <t>DOPRINOSI</t>
  </si>
  <si>
    <t>Doprinosi za penzijsko i invalidsko osiguranje</t>
  </si>
  <si>
    <t>Doprinosi za zdravstveno osiguranje</t>
  </si>
  <si>
    <t>Doprinosi za osiguranje od nezaposlenosti</t>
  </si>
  <si>
    <t>Ostali doprinosi</t>
  </si>
  <si>
    <t>TAKSE</t>
  </si>
  <si>
    <t xml:space="preserve">NAKNADE </t>
  </si>
  <si>
    <t>Ostali prihodi</t>
  </si>
  <si>
    <t>Primici od otplate kredita i sred. prenij. iz preth. god.</t>
  </si>
  <si>
    <t>Donacije</t>
  </si>
  <si>
    <t>Donations</t>
  </si>
  <si>
    <t>IZVORNI PRIHODI:</t>
  </si>
  <si>
    <t>TOTAL CURRENT REVENUES:</t>
  </si>
  <si>
    <t>Prihodi od prodaje imovine</t>
  </si>
  <si>
    <t>Revenues from selling properties</t>
  </si>
  <si>
    <t>Pozajmice i krediti od domaćih izvora</t>
  </si>
  <si>
    <t>Borrowings and loans -domestic</t>
  </si>
  <si>
    <t>Pozajmice i krediti od inostranih izvora</t>
  </si>
  <si>
    <t>Borrowings and loans - foreign</t>
  </si>
  <si>
    <t>U K U P N I  P R I M I C I :</t>
  </si>
  <si>
    <t>TOTAL REVENUES:</t>
  </si>
  <si>
    <t>Bruto zarade i doprinosi na teret poslodavaca</t>
  </si>
  <si>
    <t>Gross salaries and contributions charged to employer</t>
  </si>
  <si>
    <t>Ostala lična primanja</t>
  </si>
  <si>
    <t>Other personal earnings</t>
  </si>
  <si>
    <t>Rashodi za materijal i usluge</t>
  </si>
  <si>
    <t>Expenditure for material and services</t>
  </si>
  <si>
    <t>Tekuće održavanje</t>
  </si>
  <si>
    <t>Current maintenance</t>
  </si>
  <si>
    <t>Kamate</t>
  </si>
  <si>
    <t>Interests</t>
  </si>
  <si>
    <t>Renta</t>
  </si>
  <si>
    <t>Rent</t>
  </si>
  <si>
    <t>Subvencije</t>
  </si>
  <si>
    <t>Subsidies</t>
  </si>
  <si>
    <t>Ostali izdaci</t>
  </si>
  <si>
    <t>Other expenditures</t>
  </si>
  <si>
    <t>TEKUĆI IZDACI</t>
  </si>
  <si>
    <t>CURRENT EXPENDITURES</t>
  </si>
  <si>
    <t>Transferi za socijalnu zaštitu</t>
  </si>
  <si>
    <t>Transfers for social protection</t>
  </si>
  <si>
    <t>Transferi inst. Pojedincima NVO i javnom sektoru</t>
  </si>
  <si>
    <t>Transfers to institutions, individuals, NGI's and public sector</t>
  </si>
  <si>
    <t>Pozajmice i krediti</t>
  </si>
  <si>
    <t>Borrowings and loans</t>
  </si>
  <si>
    <t>Rezerve</t>
  </si>
  <si>
    <t>Reserves</t>
  </si>
  <si>
    <t>Otplata garancija</t>
  </si>
  <si>
    <t>Payment of gaurantees</t>
  </si>
  <si>
    <t>Increase/decrease in liabilities</t>
  </si>
  <si>
    <t>KONSOLIDOVANI IZDACI</t>
  </si>
  <si>
    <t>CONSOLIDATED EXPENDITURES</t>
  </si>
  <si>
    <t>TEKUĆA BUDŽETSKA POTROŠNJA</t>
  </si>
  <si>
    <t>CURRENT BUDGET EXPENDITURES</t>
  </si>
  <si>
    <t>Otplata dugova rezidentima</t>
  </si>
  <si>
    <t>Payment of debt to residents</t>
  </si>
  <si>
    <t>Otplata dugova nerezidentima</t>
  </si>
  <si>
    <t>Otplata obaveza iz prethodnog perioda</t>
  </si>
  <si>
    <t>U K U P N I  I Z D A C I</t>
  </si>
  <si>
    <t>TOTAL EXPENDITURES</t>
  </si>
  <si>
    <t>GOTOVINSKI SUFICIT/DEFICIT</t>
  </si>
  <si>
    <t>CASH SURPLUS/DEFICIT</t>
  </si>
  <si>
    <t>KORIGOVANI SUFICIT/DEFICIT</t>
  </si>
  <si>
    <t>CORRECTED SURPLUS/DEFICIT</t>
  </si>
  <si>
    <t>u mil. eura</t>
  </si>
  <si>
    <t>Fond PIO</t>
  </si>
  <si>
    <t>Pension and Disability Insurance Fund</t>
  </si>
  <si>
    <t>Prihodi</t>
  </si>
  <si>
    <t>Revenues</t>
  </si>
  <si>
    <t>Rashodi</t>
  </si>
  <si>
    <t>Expenditures</t>
  </si>
  <si>
    <t>Saldo</t>
  </si>
  <si>
    <t>Result</t>
  </si>
  <si>
    <t>Zavod za zapošljavanje</t>
  </si>
  <si>
    <t>Employment Bureau</t>
  </si>
  <si>
    <t>Fond za obeštećenje</t>
  </si>
  <si>
    <t>Restitution Fund</t>
  </si>
  <si>
    <t>Izvor: Fond PIO,  Fond za zdravstveno osiguranje, Zavod za zapošljavanje, Fond za obeštećenje i Fond rada</t>
  </si>
  <si>
    <t>Source: Pension and Disability Insurance Fund, Health Insurance Fund, Employment Bureau, Restitution Fund and Labour Fund</t>
  </si>
  <si>
    <t>DESCRIPTION</t>
  </si>
  <si>
    <t>plan</t>
  </si>
  <si>
    <t>ostvarenje</t>
  </si>
  <si>
    <t>Porez na promet nepokretnosti</t>
  </si>
  <si>
    <t>Taxes on sales of property</t>
  </si>
  <si>
    <t xml:space="preserve">Porez na dodatu vrijednost </t>
  </si>
  <si>
    <t xml:space="preserve">Value added tax  </t>
  </si>
  <si>
    <t xml:space="preserve">Excises </t>
  </si>
  <si>
    <t xml:space="preserve">Tax on international trade and transactions </t>
  </si>
  <si>
    <t>CONTRIBUTIONS</t>
  </si>
  <si>
    <t>Contributions  for pension and disability insurance</t>
  </si>
  <si>
    <t>Contributions  for health insurance</t>
  </si>
  <si>
    <t>Contributions  for unemployment insurance</t>
  </si>
  <si>
    <t>Other contributions</t>
  </si>
  <si>
    <t>DUTIES</t>
  </si>
  <si>
    <t>FEES</t>
  </si>
  <si>
    <t>OSTALI PRIHODI</t>
  </si>
  <si>
    <t>Other revenues</t>
  </si>
  <si>
    <t>Donacije i transferi</t>
  </si>
  <si>
    <t>Grants and transfers</t>
  </si>
  <si>
    <t>UKUPNI PRIHODI:</t>
  </si>
  <si>
    <t>TOTAL CURRENT REVENUES</t>
  </si>
  <si>
    <t>realized</t>
  </si>
  <si>
    <t>Tekući izdaci</t>
  </si>
  <si>
    <t>Current expenditures</t>
  </si>
  <si>
    <t>Bruto zarade i doprinosi na teret poslodavca</t>
  </si>
  <si>
    <t xml:space="preserve">Rashodi za materijal </t>
  </si>
  <si>
    <t xml:space="preserve">Expenditures for supplies </t>
  </si>
  <si>
    <t>Rashodi za usluge</t>
  </si>
  <si>
    <t>Expenditures for services</t>
  </si>
  <si>
    <t>Ostali tekući izdaci</t>
  </si>
  <si>
    <t>Other current expenditures</t>
  </si>
  <si>
    <t>Social security transfers</t>
  </si>
  <si>
    <t>Prava iz oblasti socijalne zaštite</t>
  </si>
  <si>
    <t>Social security</t>
  </si>
  <si>
    <t>Sredstva za tehnološke viškove</t>
  </si>
  <si>
    <t>Funds for redundant labour</t>
  </si>
  <si>
    <t>Prava iz oblasti penzijskog i invalidskog osiguranja</t>
  </si>
  <si>
    <t xml:space="preserve">Pension and disability insurance </t>
  </si>
  <si>
    <t>Ostala prava iz oblasti zdravstvene zaštite</t>
  </si>
  <si>
    <t xml:space="preserve">Other health care transfers </t>
  </si>
  <si>
    <t>Ostala prava iz oblasti zdravstvenog osiguranja</t>
  </si>
  <si>
    <t>Other health care insurance</t>
  </si>
  <si>
    <t xml:space="preserve">Transfers to institutions, individuals, NGO and public sector </t>
  </si>
  <si>
    <t>Repayment of guarantees</t>
  </si>
  <si>
    <t>Otplata obaveza iz prethodnih godina</t>
  </si>
  <si>
    <t>Repayments of Arrears</t>
  </si>
  <si>
    <t>Konsolidovani izdaci</t>
  </si>
  <si>
    <t>Consolidated expenditures</t>
  </si>
  <si>
    <t>Transferi institucijama, pojedincima, NVO I javnom sektoru</t>
  </si>
  <si>
    <t>Rashodi za tekuće održavanje</t>
  </si>
  <si>
    <t>Expenditures for current maintenance</t>
  </si>
  <si>
    <t xml:space="preserve">Tabela 8.1. Budžet Crne Gore </t>
  </si>
  <si>
    <t>Payment of liabilities from the previous period</t>
  </si>
  <si>
    <t>Povećanje/smanjenje obaveza</t>
  </si>
  <si>
    <t>Tabela 8.5. Javni/Državni dug Crne Gore</t>
  </si>
  <si>
    <t>Table 8.5. Public/Governement debt of Montenegro</t>
  </si>
  <si>
    <t>II kvartal</t>
  </si>
  <si>
    <t>III kvartal</t>
  </si>
  <si>
    <t>IV kvartal</t>
  </si>
  <si>
    <t>I kvartal</t>
  </si>
  <si>
    <t>Unutrašnji dug</t>
  </si>
  <si>
    <t>Domestic debt</t>
  </si>
  <si>
    <t>Spoljni dug</t>
  </si>
  <si>
    <t>External debt</t>
  </si>
  <si>
    <t>Državni dug</t>
  </si>
  <si>
    <t>Government debt</t>
  </si>
  <si>
    <t>Dug jedinica lokalnih samouprava</t>
  </si>
  <si>
    <t>Local self-government
units’ debt</t>
  </si>
  <si>
    <t>Javni dug (bruto)</t>
  </si>
  <si>
    <t>Public debt (gross)</t>
  </si>
  <si>
    <t>Depoziti Ministarstva finansija</t>
  </si>
  <si>
    <t>Deposits of Ministry of Finance</t>
  </si>
  <si>
    <t>Javni dug (neto)</t>
  </si>
  <si>
    <t>Public debt (net)</t>
  </si>
  <si>
    <t>II quarter</t>
  </si>
  <si>
    <t>III quarter</t>
  </si>
  <si>
    <t>IV quarter</t>
  </si>
  <si>
    <t>I quarter</t>
  </si>
  <si>
    <t>Loan repayment revenues</t>
  </si>
  <si>
    <t xml:space="preserve">Contributions </t>
  </si>
  <si>
    <t>Value added tax</t>
  </si>
  <si>
    <t>Izdaci za kupovinu hartija od vrijednosti</t>
  </si>
  <si>
    <t>Expenditures for repayment of securities</t>
  </si>
  <si>
    <t>Payment of debt to non-residents</t>
  </si>
  <si>
    <t>Kapitalni izdaci</t>
  </si>
  <si>
    <t>Capital expenditures</t>
  </si>
  <si>
    <t>Kapitalni budžet-kapitalni izdaci</t>
  </si>
  <si>
    <t>Capital budget-capital expenditures</t>
  </si>
  <si>
    <t xml:space="preserve">Tabela 8.3. Primici budžeta Crne Gore i državnih fondova </t>
  </si>
  <si>
    <t>Table 8.3. Budget revenues of Montenegro and state-owned funds</t>
  </si>
  <si>
    <t>Table 8.1. Budget of Montenegro</t>
  </si>
  <si>
    <t xml:space="preserve">Tabela 8.2. Prihodi i rashodi državnih fondova Crne Gore </t>
  </si>
  <si>
    <t xml:space="preserve">Table 8.2. Revenues and expenditures of Montenegrin state-owned funds </t>
  </si>
  <si>
    <t xml:space="preserve">Tabela 8.4. Konsolidovani izdaci budžeta Crne Gore i državnih fondova </t>
  </si>
  <si>
    <t>Table 8.4. Consolidated budget expenditures of Montenegro and state-owned funds</t>
  </si>
  <si>
    <t>Ostali državni porezi</t>
  </si>
  <si>
    <t>Other state taxes</t>
  </si>
  <si>
    <t>Fond za zdravstveno osiguranje</t>
  </si>
  <si>
    <t>Health Insurance Fund</t>
  </si>
  <si>
    <t>Ukupno</t>
  </si>
  <si>
    <t>Total</t>
  </si>
  <si>
    <t>Fond rada*</t>
  </si>
  <si>
    <t>Labour Fund*</t>
  </si>
  <si>
    <t>* Fond rada počeo sa radom u februaru 2010. godine</t>
  </si>
  <si>
    <t>* Labour fund started to operate in february 2010</t>
  </si>
  <si>
    <t xml:space="preserve">Izvor: Ministarstvo finansija </t>
  </si>
  <si>
    <t>Source: Ministry of Finance</t>
  </si>
  <si>
    <t>Izvor: Ministarstvo finansija i Zakoni o završnim računima budžeta Crne Gore</t>
  </si>
  <si>
    <t xml:space="preserve">Source: Ministry of Finance and Laws on the Final Statement of Accounts of the State Budget of Montenegro </t>
  </si>
  <si>
    <t>Izvor: Ministarstvo finansija</t>
  </si>
  <si>
    <t xml:space="preserve">Izvor: Ministarstvo finansija  </t>
  </si>
  <si>
    <t>OTHER REVENUES</t>
  </si>
  <si>
    <t>Primary corrected surplus/deficit</t>
  </si>
  <si>
    <t>Primarni korigovani suficit/deficit</t>
  </si>
  <si>
    <t>* Kapitalni izdaci u tekućem budžetu sastavni su dio ukupnog kapitalnog budžeta od 2020. godine.</t>
  </si>
  <si>
    <t>* Capital expenditures in the current budget have been an integral part of the total capital budget since 2020.</t>
  </si>
  <si>
    <t>Kapitalni izdaci u tekućem budžetu*</t>
  </si>
  <si>
    <t>Capital expenditures of current budget*</t>
  </si>
  <si>
    <t>2022**</t>
  </si>
  <si>
    <t>2023***</t>
  </si>
  <si>
    <t xml:space="preserve">** Shodno Zakonu o izmjenama i dopunama Zakona o budžetu i fiskalnoj odgovornosti, primici od otplate kredita i sredstva prenesena iz prethodne godine nisu više dio izvornih  prihoda, već spadaju u transakcije finansiranja, dok pozajmice i krediti ne ulaze u konsolidovane rashode budžeta, nego zajedno sa otplatom duga i izdacima za kupovinu hartija od vrijednosti čine ukupne izdatke budžeta. </t>
  </si>
  <si>
    <r>
      <rPr>
        <i/>
        <sz val="10"/>
        <rFont val="Arial"/>
        <family val="2"/>
      </rPr>
      <t>** According to Law on the Amendments to the Law on Budget and Fiscal Responsibility, receipts from repayment of loans and funds carried over from the previous year are no longer part of source revenues, but belong to financing transactions, while borrowings and loans are not included in consolidated expenditures, but together with debt repayment and expenditures for the purchase of securities belong to total expenditures of the Budget.</t>
    </r>
    <r>
      <rPr>
        <sz val="10"/>
        <rFont val="Arial"/>
        <family val="2"/>
      </rPr>
      <t xml:space="preserve">
</t>
    </r>
  </si>
  <si>
    <t>*** Predlog Zakona o završnom računu budžeta Crne Gore za 2023. godinu</t>
  </si>
  <si>
    <t xml:space="preserve">*** Proposal Law on the Final Statement of Accounts of the State Budget of Montenegro for 2023 </t>
  </si>
  <si>
    <t>XI 2024.</t>
  </si>
  <si>
    <t>XI 2025.</t>
  </si>
  <si>
    <t>XI 2025.
plan</t>
  </si>
  <si>
    <t>XI 2025.
realizacija</t>
  </si>
  <si>
    <t>XI 2025.
realized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</si>
</sst>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_-* #,##0.00\ _D_i_n_._-;\-* #,##0.00\ _D_i_n_._-;_-* &quot;-&quot;??\ _D_i_n_._-;_-@_-"/>
    <numFmt numFmtId="165" formatCode="#,##0.0;[Red]#,##0.0"/>
    <numFmt numFmtId="166" formatCode="#,##0.00;[Red]#,##0.00"/>
    <numFmt numFmtId="167" formatCode="#,##0.000;[Red]#,##0.000"/>
    <numFmt numFmtId="168" formatCode="0.0"/>
    <numFmt numFmtId="169" formatCode="0.00,,"/>
    <numFmt numFmtId="170" formatCode="0.000"/>
    <numFmt numFmtId="171" formatCode="_-* #,##0.00\ &quot;RSD&quot;_-;\-* #,##0.00\ &quot;RSD&quot;_-;_-* &quot;-&quot;??\ &quot;RSD&quot;_-;_-@_-"/>
    <numFmt numFmtId="172" formatCode="_-* #,##0.00\ _R_S_D_-;\-* #,##0.00\ _R_S_D_-;_-* &quot;-&quot;??\ _R_S_D_-;_-@_-"/>
    <numFmt numFmtId="173" formatCode="&quot;   &quot;@"/>
    <numFmt numFmtId="174" formatCode="&quot;      &quot;@"/>
    <numFmt numFmtId="175" formatCode="&quot;         &quot;@"/>
    <numFmt numFmtId="176" formatCode="&quot;            &quot;@"/>
    <numFmt numFmtId="177" formatCode="[&gt;0.05]#,##0.0;[&lt;-0.05]\-#,##0.0;\-\-&quot; &quot;;"/>
    <numFmt numFmtId="178" formatCode="[&gt;0.5]#,##0;[&lt;-0.5]\-#,##0;\-\-&quot; &quot;;"/>
    <numFmt numFmtId="179" formatCode="[Black]#,##0.0;[Black]\-#,##0.0;;"/>
    <numFmt numFmtId="180" formatCode="#,##0.00,,"/>
  </numFmts>
  <fonts count="51">
    <font>
      <sz val="10"/>
      <name val="Arial"/>
      <charset val="238"/>
    </font>
    <font>
      <sz val="11"/>
      <color theme="1"/>
      <name val="Calibri"/>
      <family val="2"/>
      <scheme val="minor"/>
    </font>
    <font>
      <sz val="10"/>
      <name val="Arial"/>
      <family val="2"/>
    </font>
    <font>
      <b/>
      <sz val="10"/>
      <name val="Times New Roman"/>
      <family val="1"/>
    </font>
    <font>
      <i/>
      <sz val="12"/>
      <name val="Arial"/>
      <family val="2"/>
    </font>
    <font>
      <b/>
      <sz val="8"/>
      <name val="Arial"/>
      <family val="2"/>
    </font>
    <font>
      <b/>
      <sz val="8"/>
      <name val="Times New Roman"/>
      <family val="1"/>
    </font>
    <font>
      <sz val="8"/>
      <name val="Times New Roman"/>
      <family val="1"/>
    </font>
    <font>
      <sz val="10"/>
      <name val="Arial"/>
      <family val="2"/>
      <charset val="204"/>
    </font>
    <font>
      <sz val="10"/>
      <name val="Arial"/>
      <family val="2"/>
    </font>
    <font>
      <i/>
      <sz val="9"/>
      <name val="Arial"/>
      <family val="2"/>
    </font>
    <font>
      <b/>
      <sz val="10"/>
      <name val="Arial"/>
      <family val="2"/>
      <charset val="204"/>
    </font>
    <font>
      <b/>
      <sz val="9"/>
      <name val="Arial"/>
      <family val="2"/>
    </font>
    <font>
      <sz val="9"/>
      <name val="Arial"/>
      <family val="2"/>
    </font>
    <font>
      <sz val="11"/>
      <name val="Arial"/>
      <family val="2"/>
    </font>
    <font>
      <sz val="9"/>
      <name val="Yu Helvetica"/>
      <family val="2"/>
    </font>
    <font>
      <sz val="10"/>
      <name val="Times"/>
      <family val="1"/>
    </font>
    <font>
      <i/>
      <sz val="10"/>
      <name val="Arial"/>
      <family val="2"/>
    </font>
    <font>
      <b/>
      <i/>
      <sz val="9"/>
      <name val="Arial"/>
      <family val="2"/>
    </font>
    <font>
      <b/>
      <sz val="8"/>
      <name val="Century Gothic"/>
      <family val="2"/>
    </font>
    <font>
      <sz val="10"/>
      <color indexed="8"/>
      <name val="MS Sans Serif"/>
      <family val="2"/>
    </font>
    <font>
      <sz val="8"/>
      <name val="Century Gothic"/>
      <family val="2"/>
    </font>
    <font>
      <sz val="10"/>
      <name val="Arial"/>
      <family val="2"/>
      <charset val="238"/>
    </font>
    <font>
      <b/>
      <sz val="10"/>
      <name val="Arial"/>
      <family val="2"/>
      <charset val="238"/>
    </font>
    <font>
      <b/>
      <sz val="10"/>
      <name val="Arial"/>
      <family val="2"/>
    </font>
    <font>
      <sz val="11"/>
      <color theme="1"/>
      <name val="Calibri"/>
      <family val="2"/>
      <charset val="238"/>
      <scheme val="min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2"/>
      <color indexed="24"/>
      <name val="Arial"/>
      <family val="2"/>
      <charset val="238"/>
    </font>
    <font>
      <sz val="1"/>
      <color indexed="8"/>
      <name val="Courier"/>
      <family val="1"/>
      <charset val="238"/>
    </font>
    <font>
      <i/>
      <sz val="1"/>
      <color indexed="8"/>
      <name val="Courier"/>
      <family val="1"/>
      <charset val="238"/>
    </font>
    <font>
      <b/>
      <sz val="12"/>
      <color indexed="24"/>
      <name val="Arial"/>
      <family val="2"/>
      <charset val="238"/>
    </font>
    <font>
      <sz val="10"/>
      <name val="CTimesRoman"/>
    </font>
    <font>
      <sz val="11"/>
      <name val="Tms Rmn"/>
    </font>
    <font>
      <sz val="10"/>
      <name val="Tms Rmn"/>
    </font>
    <font>
      <sz val="9"/>
      <name val="Times New Roman"/>
      <family val="1"/>
    </font>
    <font>
      <sz val="12"/>
      <name val="Arial"/>
      <family val="2"/>
      <charset val="238"/>
    </font>
    <font>
      <b/>
      <sz val="18"/>
      <color theme="3"/>
      <name val="Cambria"/>
      <family val="2"/>
      <charset val="238"/>
      <scheme val="major"/>
    </font>
  </fonts>
  <fills count="38">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indexed="9"/>
        <bgColor indexed="64"/>
      </patternFill>
    </fill>
    <fill>
      <patternFill patternType="solid">
        <fgColor indexed="4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76">
    <border>
      <left/>
      <right/>
      <top/>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diagonal/>
    </border>
    <border>
      <left/>
      <right style="medium">
        <color indexed="64"/>
      </right>
      <top/>
      <bottom/>
      <diagonal/>
    </border>
    <border>
      <left/>
      <right style="thin">
        <color indexed="64"/>
      </right>
      <top/>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style="hair">
        <color indexed="64"/>
      </top>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thin">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hair">
        <color indexed="64"/>
      </bottom>
      <diagonal/>
    </border>
    <border>
      <left style="medium">
        <color indexed="64"/>
      </left>
      <right/>
      <top/>
      <bottom style="hair">
        <color indexed="64"/>
      </bottom>
      <diagonal/>
    </border>
    <border>
      <left style="hair">
        <color indexed="64"/>
      </left>
      <right/>
      <top/>
      <bottom style="hair">
        <color indexed="64"/>
      </bottom>
      <diagonal/>
    </border>
    <border>
      <left style="thin">
        <color indexed="64"/>
      </left>
      <right/>
      <top/>
      <bottom/>
      <diagonal/>
    </border>
    <border>
      <left style="medium">
        <color indexed="64"/>
      </left>
      <right/>
      <top/>
      <bottom/>
      <diagonal/>
    </border>
    <border>
      <left style="hair">
        <color indexed="64"/>
      </left>
      <right/>
      <top/>
      <bottom/>
      <diagonal/>
    </border>
    <border>
      <left style="hair">
        <color indexed="64"/>
      </left>
      <right style="hair">
        <color indexed="64"/>
      </right>
      <top/>
      <bottom/>
      <diagonal/>
    </border>
    <border>
      <left style="medium">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medium">
        <color indexed="64"/>
      </left>
      <right/>
      <top style="medium">
        <color indexed="64"/>
      </top>
      <bottom style="medium">
        <color indexed="64"/>
      </bottom>
      <diagonal/>
    </border>
    <border>
      <left style="hair">
        <color indexed="64"/>
      </left>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hair">
        <color indexed="64"/>
      </left>
      <right/>
      <top/>
      <bottom style="medium">
        <color indexed="64"/>
      </bottom>
      <diagonal/>
    </border>
    <border>
      <left style="thin">
        <color indexed="64"/>
      </left>
      <right/>
      <top/>
      <bottom style="thin">
        <color indexed="64"/>
      </bottom>
      <diagonal/>
    </border>
    <border>
      <left style="medium">
        <color indexed="64"/>
      </left>
      <right/>
      <top/>
      <bottom style="thin">
        <color indexed="64"/>
      </bottom>
      <diagonal/>
    </border>
    <border>
      <left/>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top style="medium">
        <color indexed="64"/>
      </top>
      <bottom style="hair">
        <color indexed="64"/>
      </bottom>
      <diagonal/>
    </border>
    <border>
      <left/>
      <right/>
      <top style="medium">
        <color indexed="64"/>
      </top>
      <bottom style="medium">
        <color indexed="64"/>
      </bottom>
      <diagonal/>
    </border>
    <border>
      <left/>
      <right/>
      <top style="medium">
        <color indexed="64"/>
      </top>
      <bottom style="thin">
        <color indexed="64"/>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auto="1"/>
      </bottom>
      <diagonal/>
    </border>
    <border>
      <left style="medium">
        <color auto="1"/>
      </left>
      <right style="thin">
        <color indexed="64"/>
      </right>
      <top style="medium">
        <color auto="1"/>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auto="1"/>
      </right>
      <top style="medium">
        <color auto="1"/>
      </top>
      <bottom/>
      <diagonal/>
    </border>
    <border>
      <left style="medium">
        <color auto="1"/>
      </left>
      <right style="thin">
        <color indexed="64"/>
      </right>
      <top style="thin">
        <color indexed="64"/>
      </top>
      <bottom style="thin">
        <color indexed="64"/>
      </bottom>
      <diagonal/>
    </border>
    <border>
      <left/>
      <right style="medium">
        <color auto="1"/>
      </right>
      <top/>
      <bottom style="thin">
        <color auto="1"/>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thin">
        <color auto="1"/>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medium">
        <color auto="1"/>
      </left>
      <right/>
      <top style="thin">
        <color indexed="64"/>
      </top>
      <bottom style="thin">
        <color indexed="64"/>
      </bottom>
      <diagonal/>
    </border>
    <border>
      <left style="medium">
        <color auto="1"/>
      </left>
      <right/>
      <top style="thin">
        <color indexed="64"/>
      </top>
      <bottom style="medium">
        <color auto="1"/>
      </bottom>
      <diagonal/>
    </border>
    <border>
      <left/>
      <right style="hair">
        <color indexed="64"/>
      </right>
      <top style="thin">
        <color indexed="64"/>
      </top>
      <bottom style="medium">
        <color indexed="64"/>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thin">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right style="medium">
        <color auto="1"/>
      </right>
      <top/>
      <bottom style="medium">
        <color auto="1"/>
      </bottom>
      <diagonal/>
    </border>
    <border>
      <left style="thin">
        <color indexed="64"/>
      </left>
      <right/>
      <top style="medium">
        <color indexed="64"/>
      </top>
      <bottom style="thin">
        <color indexed="64"/>
      </bottom>
      <diagonal/>
    </border>
    <border>
      <left style="thin">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dotted">
        <color indexed="64"/>
      </right>
      <top/>
      <bottom style="medium">
        <color indexed="64"/>
      </bottom>
      <diagonal/>
    </border>
    <border>
      <left style="dotted">
        <color indexed="64"/>
      </left>
      <right style="dotted">
        <color indexed="64"/>
      </right>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thin">
        <color indexed="64"/>
      </right>
      <top/>
      <bottom style="dotted">
        <color indexed="64"/>
      </bottom>
      <diagonal/>
    </border>
    <border>
      <left/>
      <right style="thin">
        <color indexed="64"/>
      </right>
      <top style="medium">
        <color indexed="64"/>
      </top>
      <bottom style="thin">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hair">
        <color indexed="64"/>
      </right>
      <top/>
      <bottom/>
      <diagonal/>
    </border>
    <border>
      <left/>
      <right style="hair">
        <color indexed="64"/>
      </right>
      <top/>
      <bottom style="medium">
        <color indexed="64"/>
      </bottom>
      <diagonal/>
    </border>
    <border>
      <left/>
      <right style="hair">
        <color indexed="64"/>
      </right>
      <top style="medium">
        <color indexed="64"/>
      </top>
      <bottom style="thin">
        <color indexed="64"/>
      </bottom>
      <diagonal/>
    </border>
    <border>
      <left/>
      <right style="thin">
        <color indexed="64"/>
      </right>
      <top style="dotted">
        <color indexed="64"/>
      </top>
      <bottom style="dotted">
        <color indexed="64"/>
      </bottom>
      <diagonal/>
    </border>
    <border>
      <left style="thin">
        <color indexed="64"/>
      </left>
      <right style="dotted">
        <color indexed="64"/>
      </right>
      <top style="medium">
        <color indexed="64"/>
      </top>
      <bottom style="dotted">
        <color indexed="64"/>
      </bottom>
      <diagonal/>
    </border>
    <border>
      <left style="thin">
        <color indexed="64"/>
      </left>
      <right style="dotted">
        <color indexed="64"/>
      </right>
      <top/>
      <bottom style="thin">
        <color indexed="64"/>
      </bottom>
      <diagonal/>
    </border>
    <border>
      <left style="dotted">
        <color indexed="64"/>
      </left>
      <right style="dotted">
        <color indexed="64"/>
      </right>
      <top style="medium">
        <color indexed="64"/>
      </top>
      <bottom style="dotted">
        <color indexed="64"/>
      </bottom>
      <diagonal/>
    </border>
    <border>
      <left style="thin">
        <color indexed="64"/>
      </left>
      <right style="hair">
        <color indexed="64"/>
      </right>
      <top style="thin">
        <color indexed="64"/>
      </top>
      <bottom style="dotted">
        <color indexed="64"/>
      </bottom>
      <diagonal/>
    </border>
    <border>
      <left style="thin">
        <color indexed="64"/>
      </left>
      <right style="hair">
        <color indexed="64"/>
      </right>
      <top style="dotted">
        <color indexed="64"/>
      </top>
      <bottom style="dotted">
        <color indexed="64"/>
      </bottom>
      <diagonal/>
    </border>
    <border>
      <left style="thin">
        <color indexed="64"/>
      </left>
      <right style="hair">
        <color indexed="64"/>
      </right>
      <top style="dotted">
        <color indexed="64"/>
      </top>
      <bottom style="thin">
        <color indexed="64"/>
      </bottom>
      <diagonal/>
    </border>
    <border>
      <left style="thin">
        <color indexed="64"/>
      </left>
      <right style="hair">
        <color indexed="64"/>
      </right>
      <top/>
      <bottom style="medium">
        <color indexed="64"/>
      </bottom>
      <diagonal/>
    </border>
    <border>
      <left style="thin">
        <color indexed="64"/>
      </left>
      <right style="hair">
        <color indexed="64"/>
      </right>
      <top/>
      <bottom style="thin">
        <color indexed="64"/>
      </bottom>
      <diagonal/>
    </border>
    <border>
      <left style="thin">
        <color indexed="64"/>
      </left>
      <right/>
      <top/>
      <bottom style="medium">
        <color indexed="64"/>
      </bottom>
      <diagonal/>
    </border>
    <border>
      <left style="hair">
        <color indexed="64"/>
      </left>
      <right style="hair">
        <color indexed="64"/>
      </right>
      <top style="thin">
        <color indexed="64"/>
      </top>
      <bottom style="dotted">
        <color indexed="64"/>
      </bottom>
      <diagonal/>
    </border>
    <border>
      <left style="hair">
        <color indexed="64"/>
      </left>
      <right style="hair">
        <color indexed="64"/>
      </right>
      <top style="dotted">
        <color indexed="64"/>
      </top>
      <bottom style="dotted">
        <color indexed="64"/>
      </bottom>
      <diagonal/>
    </border>
    <border>
      <left style="thin">
        <color indexed="64"/>
      </left>
      <right style="hair">
        <color indexed="64"/>
      </right>
      <top style="medium">
        <color indexed="64"/>
      </top>
      <bottom style="dotted">
        <color indexed="64"/>
      </bottom>
      <diagonal/>
    </border>
    <border>
      <left style="hair">
        <color indexed="64"/>
      </left>
      <right style="hair">
        <color indexed="64"/>
      </right>
      <top style="medium">
        <color indexed="64"/>
      </top>
      <bottom style="dotted">
        <color indexed="64"/>
      </bottom>
      <diagonal/>
    </border>
    <border>
      <left style="hair">
        <color indexed="64"/>
      </left>
      <right style="hair">
        <color indexed="64"/>
      </right>
      <top style="dotted">
        <color indexed="64"/>
      </top>
      <bottom style="thin">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dotted">
        <color indexed="64"/>
      </right>
      <top style="thin">
        <color indexed="64"/>
      </top>
      <bottom style="dotted">
        <color indexed="64"/>
      </bottom>
      <diagonal/>
    </border>
    <border>
      <left style="hair">
        <color indexed="64"/>
      </left>
      <right style="dotted">
        <color indexed="64"/>
      </right>
      <top style="dotted">
        <color indexed="64"/>
      </top>
      <bottom style="dotted">
        <color indexed="64"/>
      </bottom>
      <diagonal/>
    </border>
    <border>
      <left style="hair">
        <color indexed="64"/>
      </left>
      <right style="dotted">
        <color indexed="64"/>
      </right>
      <top style="dotted">
        <color indexed="64"/>
      </top>
      <bottom style="thin">
        <color indexed="64"/>
      </bottom>
      <diagonal/>
    </border>
    <border>
      <left style="hair">
        <color indexed="64"/>
      </left>
      <right style="dotted">
        <color indexed="64"/>
      </right>
      <top style="medium">
        <color indexed="64"/>
      </top>
      <bottom style="dotted">
        <color indexed="64"/>
      </bottom>
      <diagonal/>
    </border>
    <border>
      <left style="hair">
        <color indexed="64"/>
      </left>
      <right style="dotted">
        <color indexed="64"/>
      </right>
      <top/>
      <bottom style="thin">
        <color indexed="64"/>
      </bottom>
      <diagonal/>
    </border>
    <border>
      <left/>
      <right/>
      <top style="thin">
        <color indexed="64"/>
      </top>
      <bottom style="dotted">
        <color indexed="64"/>
      </bottom>
      <diagonal/>
    </border>
    <border>
      <left/>
      <right/>
      <top/>
      <bottom style="dotted">
        <color indexed="64"/>
      </bottom>
      <diagonal/>
    </border>
    <border>
      <left/>
      <right/>
      <top style="dotted">
        <color indexed="64"/>
      </top>
      <bottom style="dotted">
        <color indexed="64"/>
      </bottom>
      <diagonal/>
    </border>
    <border>
      <left/>
      <right/>
      <top style="dotted">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tted">
        <color indexed="64"/>
      </left>
      <right style="dotted">
        <color indexed="64"/>
      </right>
      <top style="thin">
        <color indexed="64"/>
      </top>
      <bottom/>
      <diagonal/>
    </border>
    <border>
      <left/>
      <right/>
      <top style="hair">
        <color indexed="64"/>
      </top>
      <bottom style="medium">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s>
  <cellStyleXfs count="199">
    <xf numFmtId="0" fontId="0" fillId="0" borderId="0"/>
    <xf numFmtId="164" fontId="2" fillId="0" borderId="0" applyFont="0" applyFill="0" applyBorder="0" applyAlignment="0" applyProtection="0"/>
    <xf numFmtId="0" fontId="2" fillId="0" borderId="0"/>
    <xf numFmtId="0" fontId="9" fillId="0" borderId="0"/>
    <xf numFmtId="0" fontId="2" fillId="0" borderId="0"/>
    <xf numFmtId="0" fontId="9" fillId="0" borderId="0"/>
    <xf numFmtId="0" fontId="14" fillId="0" borderId="0"/>
    <xf numFmtId="0" fontId="2" fillId="0" borderId="0"/>
    <xf numFmtId="0" fontId="9" fillId="0" borderId="0"/>
    <xf numFmtId="0" fontId="2" fillId="0" borderId="0"/>
    <xf numFmtId="0" fontId="2" fillId="0" borderId="0"/>
    <xf numFmtId="0" fontId="1" fillId="0" borderId="0"/>
    <xf numFmtId="9" fontId="1" fillId="0" borderId="0" applyFont="0" applyFill="0" applyBorder="0" applyAlignment="0" applyProtection="0"/>
    <xf numFmtId="0" fontId="22" fillId="0" borderId="0"/>
    <xf numFmtId="0" fontId="26" fillId="0" borderId="157" applyNumberFormat="0" applyFill="0" applyAlignment="0" applyProtection="0"/>
    <xf numFmtId="0" fontId="27" fillId="0" borderId="158" applyNumberFormat="0" applyFill="0" applyAlignment="0" applyProtection="0"/>
    <xf numFmtId="0" fontId="28" fillId="0" borderId="159" applyNumberFormat="0" applyFill="0" applyAlignment="0" applyProtection="0"/>
    <xf numFmtId="0" fontId="28" fillId="0" borderId="0" applyNumberFormat="0" applyFill="0" applyBorder="0" applyAlignment="0" applyProtection="0"/>
    <xf numFmtId="0" fontId="29" fillId="6" borderId="0" applyNumberFormat="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60" applyNumberFormat="0" applyAlignment="0" applyProtection="0"/>
    <xf numFmtId="0" fontId="33" fillId="10" borderId="161" applyNumberFormat="0" applyAlignment="0" applyProtection="0"/>
    <xf numFmtId="0" fontId="34" fillId="10" borderId="160" applyNumberFormat="0" applyAlignment="0" applyProtection="0"/>
    <xf numFmtId="0" fontId="35" fillId="0" borderId="162" applyNumberFormat="0" applyFill="0" applyAlignment="0" applyProtection="0"/>
    <xf numFmtId="0" fontId="36" fillId="11" borderId="163" applyNumberFormat="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39" fillId="0" borderId="165" applyNumberFormat="0" applyFill="0" applyAlignment="0" applyProtection="0"/>
    <xf numFmtId="0" fontId="40"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25" fillId="26" borderId="0" applyNumberFormat="0" applyBorder="0" applyAlignment="0" applyProtection="0"/>
    <xf numFmtId="0" fontId="25"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40" fillId="36" borderId="0" applyNumberFormat="0" applyBorder="0" applyAlignment="0" applyProtection="0"/>
    <xf numFmtId="173" fontId="22" fillId="0" borderId="0" applyFont="0" applyFill="0" applyBorder="0" applyAlignment="0" applyProtection="0"/>
    <xf numFmtId="174" fontId="22" fillId="0" borderId="0" applyFont="0" applyFill="0" applyBorder="0" applyAlignment="0" applyProtection="0"/>
    <xf numFmtId="175" fontId="22" fillId="0" borderId="0" applyFont="0" applyFill="0" applyBorder="0" applyAlignment="0" applyProtection="0"/>
    <xf numFmtId="176" fontId="22" fillId="0" borderId="0" applyFont="0" applyFill="0" applyBorder="0" applyAlignment="0" applyProtection="0"/>
    <xf numFmtId="0" fontId="41" fillId="0" borderId="0" applyProtection="0"/>
    <xf numFmtId="0" fontId="42" fillId="0" borderId="0">
      <protection locked="0"/>
    </xf>
    <xf numFmtId="0" fontId="42" fillId="0" borderId="0">
      <protection locked="0"/>
    </xf>
    <xf numFmtId="0" fontId="43" fillId="0" borderId="0">
      <protection locked="0"/>
    </xf>
    <xf numFmtId="0" fontId="42" fillId="0" borderId="0">
      <protection locked="0"/>
    </xf>
    <xf numFmtId="0" fontId="42" fillId="0" borderId="0">
      <protection locked="0"/>
    </xf>
    <xf numFmtId="0" fontId="42" fillId="0" borderId="0">
      <protection locked="0"/>
    </xf>
    <xf numFmtId="0" fontId="43" fillId="0" borderId="0">
      <protection locked="0"/>
    </xf>
    <xf numFmtId="2" fontId="41" fillId="0" borderId="0" applyProtection="0"/>
    <xf numFmtId="0" fontId="41" fillId="0" borderId="0" applyNumberFormat="0" applyFont="0" applyFill="0" applyBorder="0" applyAlignment="0" applyProtection="0"/>
    <xf numFmtId="0" fontId="44" fillId="0" borderId="0" applyProtection="0"/>
    <xf numFmtId="177" fontId="22" fillId="0" borderId="0" applyFont="0" applyFill="0" applyBorder="0" applyAlignment="0" applyProtection="0"/>
    <xf numFmtId="178" fontId="22" fillId="0" borderId="0" applyFont="0" applyFill="0" applyBorder="0" applyAlignment="0" applyProtection="0"/>
    <xf numFmtId="0" fontId="45" fillId="0" borderId="0"/>
    <xf numFmtId="0" fontId="46" fillId="0" borderId="0"/>
    <xf numFmtId="0" fontId="47" fillId="0" borderId="0"/>
    <xf numFmtId="0" fontId="47" fillId="0" borderId="0"/>
    <xf numFmtId="0" fontId="22" fillId="0" borderId="0"/>
    <xf numFmtId="0" fontId="22" fillId="0" borderId="0"/>
    <xf numFmtId="179" fontId="22" fillId="0" borderId="0" applyFont="0" applyFill="0" applyBorder="0" applyAlignment="0" applyProtection="0"/>
    <xf numFmtId="0" fontId="48" fillId="0" borderId="0"/>
    <xf numFmtId="0" fontId="22"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 fillId="0" borderId="0"/>
    <xf numFmtId="0" fontId="30" fillId="7" borderId="0" applyNumberFormat="0" applyBorder="0" applyAlignment="0" applyProtection="0"/>
    <xf numFmtId="0" fontId="50" fillId="0" borderId="0" applyNumberFormat="0" applyFill="0" applyBorder="0" applyAlignment="0" applyProtection="0"/>
    <xf numFmtId="0" fontId="22" fillId="0" borderId="0"/>
    <xf numFmtId="0" fontId="22" fillId="0" borderId="0"/>
    <xf numFmtId="0" fontId="22" fillId="0" borderId="0"/>
    <xf numFmtId="0" fontId="22" fillId="0" borderId="0"/>
    <xf numFmtId="0" fontId="22" fillId="0" borderId="0"/>
    <xf numFmtId="0" fontId="22" fillId="0" borderId="0"/>
    <xf numFmtId="0" fontId="25" fillId="0" borderId="0"/>
    <xf numFmtId="0" fontId="25" fillId="12" borderId="164" applyNumberFormat="0" applyFont="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12" borderId="164" applyNumberFormat="0" applyFont="0" applyAlignment="0" applyProtection="0"/>
    <xf numFmtId="0" fontId="25" fillId="14" borderId="0" applyNumberFormat="0" applyBorder="0" applyAlignment="0" applyProtection="0"/>
    <xf numFmtId="0" fontId="25" fillId="15"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25" fillId="26" borderId="0" applyNumberFormat="0" applyBorder="0" applyAlignment="0" applyProtection="0"/>
    <xf numFmtId="0" fontId="25" fillId="27"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173" fontId="22" fillId="0" borderId="0" applyFont="0" applyFill="0" applyBorder="0" applyAlignment="0" applyProtection="0"/>
    <xf numFmtId="174" fontId="22" fillId="0" borderId="0" applyFont="0" applyFill="0" applyBorder="0" applyAlignment="0" applyProtection="0"/>
    <xf numFmtId="175" fontId="22" fillId="0" borderId="0" applyFont="0" applyFill="0" applyBorder="0" applyAlignment="0" applyProtection="0"/>
    <xf numFmtId="177" fontId="22" fillId="0" borderId="0" applyFont="0" applyFill="0" applyBorder="0" applyAlignment="0" applyProtection="0"/>
    <xf numFmtId="178" fontId="22" fillId="0" borderId="0" applyFont="0" applyFill="0" applyBorder="0" applyAlignment="0" applyProtection="0"/>
    <xf numFmtId="0" fontId="25" fillId="0" borderId="0"/>
    <xf numFmtId="0" fontId="25" fillId="0" borderId="0"/>
    <xf numFmtId="0" fontId="25" fillId="0" borderId="0"/>
    <xf numFmtId="0" fontId="1" fillId="0" borderId="0"/>
    <xf numFmtId="179" fontId="22" fillId="0" borderId="0" applyFont="0" applyFill="0" applyBorder="0" applyAlignment="0" applyProtection="0"/>
    <xf numFmtId="0" fontId="49" fillId="0" borderId="0"/>
    <xf numFmtId="176" fontId="22" fillId="0" borderId="0" applyFont="0" applyFill="0" applyBorder="0" applyAlignment="0" applyProtection="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172" fontId="1" fillId="0" borderId="0" applyFont="0" applyFill="0" applyBorder="0" applyAlignment="0" applyProtection="0"/>
    <xf numFmtId="171" fontId="1" fillId="0" borderId="0" applyFont="0" applyFill="0" applyBorder="0" applyAlignment="0" applyProtection="0"/>
    <xf numFmtId="0" fontId="25" fillId="0" borderId="0"/>
    <xf numFmtId="0" fontId="1" fillId="0" borderId="0"/>
    <xf numFmtId="0" fontId="25" fillId="0" borderId="0"/>
    <xf numFmtId="0" fontId="25" fillId="0" borderId="0"/>
    <xf numFmtId="0" fontId="25" fillId="14" borderId="0" applyNumberFormat="0" applyBorder="0" applyAlignment="0" applyProtection="0"/>
    <xf numFmtId="0" fontId="25" fillId="15"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25" fillId="26" borderId="0" applyNumberFormat="0" applyBorder="0" applyAlignment="0" applyProtection="0"/>
    <xf numFmtId="0" fontId="25" fillId="27"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12" borderId="164" applyNumberFormat="0" applyFont="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12" borderId="164" applyNumberFormat="0" applyFont="0" applyAlignment="0" applyProtection="0"/>
    <xf numFmtId="0" fontId="25" fillId="14" borderId="0" applyNumberFormat="0" applyBorder="0" applyAlignment="0" applyProtection="0"/>
    <xf numFmtId="0" fontId="25" fillId="15"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25" fillId="26" borderId="0" applyNumberFormat="0" applyBorder="0" applyAlignment="0" applyProtection="0"/>
    <xf numFmtId="0" fontId="25" fillId="27"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0" borderId="0"/>
    <xf numFmtId="0" fontId="25" fillId="0" borderId="0"/>
    <xf numFmtId="0" fontId="25" fillId="0" borderId="0"/>
    <xf numFmtId="0" fontId="1" fillId="0" borderId="0"/>
    <xf numFmtId="0" fontId="1" fillId="0" borderId="0"/>
    <xf numFmtId="0" fontId="1" fillId="0" borderId="0"/>
  </cellStyleXfs>
  <cellXfs count="528">
    <xf numFmtId="0" fontId="0" fillId="0" borderId="0" xfId="0"/>
    <xf numFmtId="0" fontId="3" fillId="2" borderId="0" xfId="2" applyFont="1" applyFill="1" applyBorder="1" applyAlignment="1">
      <alignment horizontal="left" wrapText="1"/>
    </xf>
    <xf numFmtId="0" fontId="4" fillId="0" borderId="0" xfId="2" applyFont="1" applyFill="1" applyBorder="1" applyAlignment="1">
      <alignment horizontal="left"/>
    </xf>
    <xf numFmtId="0" fontId="3" fillId="2" borderId="0" xfId="2" applyFont="1" applyFill="1" applyBorder="1" applyAlignment="1">
      <alignment horizontal="right" wrapText="1"/>
    </xf>
    <xf numFmtId="0" fontId="2" fillId="0" borderId="0" xfId="2" applyAlignment="1">
      <alignment horizontal="right"/>
    </xf>
    <xf numFmtId="0" fontId="3" fillId="0" borderId="0" xfId="2" applyFont="1" applyFill="1" applyBorder="1" applyAlignment="1">
      <alignment horizontal="center"/>
    </xf>
    <xf numFmtId="0" fontId="4" fillId="0" borderId="0" xfId="2" applyFont="1" applyFill="1" applyBorder="1" applyAlignment="1"/>
    <xf numFmtId="0" fontId="5" fillId="2" borderId="1" xfId="2" applyFont="1" applyFill="1" applyBorder="1" applyAlignment="1">
      <alignment horizontal="center" vertical="center"/>
    </xf>
    <xf numFmtId="0" fontId="5" fillId="2" borderId="2" xfId="2" applyNumberFormat="1" applyFont="1" applyFill="1" applyBorder="1" applyAlignment="1">
      <alignment horizontal="center" vertical="center" wrapText="1"/>
    </xf>
    <xf numFmtId="0" fontId="5" fillId="2" borderId="3" xfId="2" applyNumberFormat="1" applyFont="1" applyFill="1" applyBorder="1" applyAlignment="1">
      <alignment horizontal="center" vertical="center" wrapText="1"/>
    </xf>
    <xf numFmtId="0" fontId="5" fillId="2" borderId="4" xfId="2" applyFont="1" applyFill="1" applyBorder="1" applyAlignment="1">
      <alignment horizontal="center" vertical="center"/>
    </xf>
    <xf numFmtId="0" fontId="6" fillId="3" borderId="5" xfId="2" applyFont="1" applyFill="1" applyBorder="1" applyAlignment="1">
      <alignment horizontal="left"/>
    </xf>
    <xf numFmtId="4" fontId="6" fillId="0" borderId="6" xfId="2" applyNumberFormat="1" applyFont="1" applyBorder="1" applyAlignment="1">
      <alignment horizontal="right"/>
    </xf>
    <xf numFmtId="4" fontId="6" fillId="0" borderId="7" xfId="2" applyNumberFormat="1" applyFont="1" applyBorder="1" applyAlignment="1">
      <alignment horizontal="right"/>
    </xf>
    <xf numFmtId="4" fontId="6" fillId="0" borderId="7" xfId="2" applyNumberFormat="1" applyFont="1" applyFill="1" applyBorder="1" applyAlignment="1">
      <alignment horizontal="right"/>
    </xf>
    <xf numFmtId="0" fontId="6" fillId="3" borderId="8" xfId="2" applyFont="1" applyFill="1" applyBorder="1" applyAlignment="1">
      <alignment horizontal="left"/>
    </xf>
    <xf numFmtId="0" fontId="7" fillId="3" borderId="9" xfId="2" applyFont="1" applyFill="1" applyBorder="1" applyAlignment="1">
      <alignment horizontal="left"/>
    </xf>
    <xf numFmtId="4" fontId="7" fillId="4" borderId="10" xfId="1" applyNumberFormat="1" applyFont="1" applyFill="1" applyBorder="1" applyAlignment="1">
      <alignment horizontal="right" wrapText="1"/>
    </xf>
    <xf numFmtId="4" fontId="7" fillId="4" borderId="11" xfId="1" applyNumberFormat="1" applyFont="1" applyFill="1" applyBorder="1" applyAlignment="1">
      <alignment horizontal="right" wrapText="1"/>
    </xf>
    <xf numFmtId="4" fontId="7" fillId="0" borderId="12" xfId="1" applyNumberFormat="1" applyFont="1" applyFill="1" applyBorder="1" applyAlignment="1">
      <alignment horizontal="right" wrapText="1"/>
    </xf>
    <xf numFmtId="0" fontId="7" fillId="3" borderId="13" xfId="2" applyFont="1" applyFill="1" applyBorder="1" applyAlignment="1">
      <alignment horizontal="left"/>
    </xf>
    <xf numFmtId="0" fontId="7" fillId="3" borderId="9" xfId="2" applyFont="1" applyFill="1" applyBorder="1" applyAlignment="1">
      <alignment horizontal="left" wrapText="1"/>
    </xf>
    <xf numFmtId="4" fontId="7" fillId="4" borderId="14" xfId="1" applyNumberFormat="1" applyFont="1" applyFill="1" applyBorder="1" applyAlignment="1">
      <alignment horizontal="right" wrapText="1"/>
    </xf>
    <xf numFmtId="0" fontId="7" fillId="3" borderId="13" xfId="2" applyFont="1" applyFill="1" applyBorder="1" applyAlignment="1">
      <alignment horizontal="left" wrapText="1"/>
    </xf>
    <xf numFmtId="4" fontId="7" fillId="0" borderId="10" xfId="2" applyNumberFormat="1" applyFont="1" applyBorder="1" applyAlignment="1">
      <alignment horizontal="right"/>
    </xf>
    <xf numFmtId="4" fontId="7" fillId="0" borderId="11" xfId="2" applyNumberFormat="1" applyFont="1" applyBorder="1" applyAlignment="1">
      <alignment horizontal="right"/>
    </xf>
    <xf numFmtId="4" fontId="7" fillId="0" borderId="14" xfId="2" applyNumberFormat="1" applyFont="1" applyBorder="1" applyAlignment="1">
      <alignment horizontal="right"/>
    </xf>
    <xf numFmtId="4" fontId="7" fillId="0" borderId="12" xfId="2" applyNumberFormat="1" applyFont="1" applyFill="1" applyBorder="1" applyAlignment="1">
      <alignment horizontal="right"/>
    </xf>
    <xf numFmtId="0" fontId="8" fillId="0" borderId="0" xfId="2" applyFont="1" applyAlignment="1">
      <alignment horizontal="right"/>
    </xf>
    <xf numFmtId="0" fontId="6" fillId="3" borderId="9" xfId="2" applyFont="1" applyFill="1" applyBorder="1" applyAlignment="1">
      <alignment horizontal="left"/>
    </xf>
    <xf numFmtId="4" fontId="6" fillId="0" borderId="10" xfId="2" applyNumberFormat="1" applyFont="1" applyBorder="1" applyAlignment="1">
      <alignment horizontal="right"/>
    </xf>
    <xf numFmtId="4" fontId="6" fillId="0" borderId="14" xfId="2" applyNumberFormat="1" applyFont="1" applyBorder="1" applyAlignment="1">
      <alignment horizontal="right"/>
    </xf>
    <xf numFmtId="4" fontId="6" fillId="0" borderId="14" xfId="2" applyNumberFormat="1" applyFont="1" applyFill="1" applyBorder="1" applyAlignment="1">
      <alignment horizontal="right"/>
    </xf>
    <xf numFmtId="0" fontId="6" fillId="3" borderId="15" xfId="3" applyFont="1" applyFill="1" applyBorder="1"/>
    <xf numFmtId="0" fontId="7" fillId="3" borderId="13" xfId="3" applyFont="1" applyFill="1" applyBorder="1" applyAlignment="1">
      <alignment wrapText="1"/>
    </xf>
    <xf numFmtId="4" fontId="7" fillId="0" borderId="0" xfId="2" applyNumberFormat="1" applyFont="1" applyFill="1" applyBorder="1" applyAlignment="1">
      <alignment horizontal="right"/>
    </xf>
    <xf numFmtId="0" fontId="7" fillId="3" borderId="17" xfId="3" applyFont="1" applyFill="1" applyBorder="1"/>
    <xf numFmtId="4" fontId="7" fillId="0" borderId="18" xfId="2" applyNumberFormat="1" applyFont="1" applyFill="1" applyBorder="1" applyAlignment="1">
      <alignment horizontal="right"/>
    </xf>
    <xf numFmtId="0" fontId="7" fillId="3" borderId="19" xfId="3" applyFont="1" applyFill="1" applyBorder="1" applyAlignment="1">
      <alignment wrapText="1"/>
    </xf>
    <xf numFmtId="4" fontId="6" fillId="0" borderId="11" xfId="2" applyNumberFormat="1" applyFont="1" applyBorder="1" applyAlignment="1">
      <alignment horizontal="right"/>
    </xf>
    <xf numFmtId="4" fontId="6" fillId="0" borderId="12" xfId="2" applyNumberFormat="1" applyFont="1" applyFill="1" applyBorder="1" applyAlignment="1">
      <alignment horizontal="right"/>
    </xf>
    <xf numFmtId="0" fontId="6" fillId="3" borderId="13" xfId="2" applyFont="1" applyFill="1" applyBorder="1" applyAlignment="1">
      <alignment horizontal="left"/>
    </xf>
    <xf numFmtId="0" fontId="6" fillId="3" borderId="20" xfId="2" applyFont="1" applyFill="1" applyBorder="1" applyAlignment="1">
      <alignment horizontal="left"/>
    </xf>
    <xf numFmtId="4" fontId="6" fillId="0" borderId="21" xfId="2" applyNumberFormat="1" applyFont="1" applyBorder="1" applyAlignment="1">
      <alignment horizontal="right"/>
    </xf>
    <xf numFmtId="4" fontId="6" fillId="0" borderId="22" xfId="2" applyNumberFormat="1" applyFont="1" applyBorder="1" applyAlignment="1">
      <alignment horizontal="right"/>
    </xf>
    <xf numFmtId="4" fontId="6" fillId="0" borderId="23" xfId="2" applyNumberFormat="1" applyFont="1" applyBorder="1" applyAlignment="1">
      <alignment horizontal="right"/>
    </xf>
    <xf numFmtId="4" fontId="6" fillId="0" borderId="23" xfId="2" applyNumberFormat="1" applyFont="1" applyFill="1" applyBorder="1" applyAlignment="1">
      <alignment horizontal="right"/>
    </xf>
    <xf numFmtId="0" fontId="6" fillId="3" borderId="15" xfId="2" applyFont="1" applyFill="1" applyBorder="1" applyAlignment="1">
      <alignment horizontal="left"/>
    </xf>
    <xf numFmtId="0" fontId="6" fillId="3" borderId="9" xfId="2" applyFont="1" applyFill="1" applyBorder="1" applyAlignment="1">
      <alignment horizontal="left" wrapText="1"/>
    </xf>
    <xf numFmtId="4" fontId="6" fillId="0" borderId="24" xfId="2" applyNumberFormat="1" applyFont="1" applyFill="1" applyBorder="1" applyAlignment="1">
      <alignment horizontal="right"/>
    </xf>
    <xf numFmtId="0" fontId="6" fillId="3" borderId="13" xfId="2" applyFont="1" applyFill="1" applyBorder="1" applyAlignment="1">
      <alignment horizontal="left" wrapText="1"/>
    </xf>
    <xf numFmtId="0" fontId="6" fillId="3" borderId="25" xfId="2" applyFont="1" applyFill="1" applyBorder="1" applyAlignment="1">
      <alignment horizontal="left"/>
    </xf>
    <xf numFmtId="4" fontId="6" fillId="3" borderId="26" xfId="2" applyNumberFormat="1" applyFont="1" applyFill="1" applyBorder="1" applyAlignment="1">
      <alignment horizontal="right"/>
    </xf>
    <xf numFmtId="4" fontId="6" fillId="3" borderId="27" xfId="2" applyNumberFormat="1" applyFont="1" applyFill="1" applyBorder="1" applyAlignment="1">
      <alignment horizontal="right"/>
    </xf>
    <xf numFmtId="0" fontId="6" fillId="3" borderId="28" xfId="2" applyFont="1" applyFill="1" applyBorder="1" applyAlignment="1">
      <alignment horizontal="left"/>
    </xf>
    <xf numFmtId="0" fontId="6" fillId="3" borderId="29" xfId="2" applyFont="1" applyFill="1" applyBorder="1" applyAlignment="1">
      <alignment horizontal="left"/>
    </xf>
    <xf numFmtId="4" fontId="6" fillId="0" borderId="30" xfId="2" applyNumberFormat="1" applyFont="1" applyBorder="1" applyAlignment="1">
      <alignment horizontal="right"/>
    </xf>
    <xf numFmtId="4" fontId="6" fillId="0" borderId="18" xfId="2" applyNumberFormat="1" applyFont="1" applyBorder="1" applyAlignment="1">
      <alignment horizontal="right"/>
    </xf>
    <xf numFmtId="4" fontId="6" fillId="0" borderId="31" xfId="2" applyNumberFormat="1" applyFont="1" applyBorder="1" applyAlignment="1">
      <alignment horizontal="right"/>
    </xf>
    <xf numFmtId="4" fontId="6" fillId="0" borderId="31" xfId="2" applyNumberFormat="1" applyFont="1" applyFill="1" applyBorder="1" applyAlignment="1">
      <alignment horizontal="right"/>
    </xf>
    <xf numFmtId="0" fontId="6" fillId="3" borderId="19" xfId="2" applyFont="1" applyFill="1" applyBorder="1" applyAlignment="1">
      <alignment horizontal="left"/>
    </xf>
    <xf numFmtId="4" fontId="8" fillId="0" borderId="0" xfId="2" applyNumberFormat="1" applyFont="1" applyAlignment="1">
      <alignment horizontal="right"/>
    </xf>
    <xf numFmtId="4" fontId="2" fillId="0" borderId="0" xfId="2" applyNumberFormat="1" applyAlignment="1">
      <alignment horizontal="right"/>
    </xf>
    <xf numFmtId="4" fontId="6" fillId="0" borderId="26" xfId="2" applyNumberFormat="1" applyFont="1" applyBorder="1" applyAlignment="1">
      <alignment horizontal="right"/>
    </xf>
    <xf numFmtId="4" fontId="6" fillId="0" borderId="27" xfId="2" applyNumberFormat="1" applyFont="1" applyBorder="1" applyAlignment="1">
      <alignment horizontal="right"/>
    </xf>
    <xf numFmtId="0" fontId="7" fillId="3" borderId="32" xfId="2" applyFont="1" applyFill="1" applyBorder="1" applyAlignment="1">
      <alignment horizontal="left" wrapText="1"/>
    </xf>
    <xf numFmtId="4" fontId="6" fillId="0" borderId="33" xfId="2" applyNumberFormat="1" applyFont="1" applyBorder="1" applyAlignment="1">
      <alignment horizontal="right"/>
    </xf>
    <xf numFmtId="4" fontId="6" fillId="0" borderId="0" xfId="2" applyNumberFormat="1" applyFont="1" applyBorder="1" applyAlignment="1">
      <alignment horizontal="right"/>
    </xf>
    <xf numFmtId="4" fontId="6" fillId="0" borderId="34" xfId="2" applyNumberFormat="1" applyFont="1" applyBorder="1" applyAlignment="1">
      <alignment horizontal="right"/>
    </xf>
    <xf numFmtId="4" fontId="6" fillId="0" borderId="35" xfId="2" applyNumberFormat="1" applyFont="1" applyBorder="1" applyAlignment="1">
      <alignment horizontal="right"/>
    </xf>
    <xf numFmtId="4" fontId="6" fillId="0" borderId="34" xfId="2" applyNumberFormat="1" applyFont="1" applyFill="1" applyBorder="1" applyAlignment="1">
      <alignment horizontal="right"/>
    </xf>
    <xf numFmtId="0" fontId="7" fillId="3" borderId="17" xfId="2" applyFont="1" applyFill="1" applyBorder="1" applyAlignment="1">
      <alignment horizontal="left" wrapText="1"/>
    </xf>
    <xf numFmtId="0" fontId="7" fillId="3" borderId="20" xfId="2" applyFont="1" applyFill="1" applyBorder="1" applyAlignment="1">
      <alignment horizontal="left" wrapText="1"/>
    </xf>
    <xf numFmtId="4" fontId="6" fillId="0" borderId="36" xfId="2" applyNumberFormat="1" applyFont="1" applyBorder="1" applyAlignment="1">
      <alignment horizontal="right"/>
    </xf>
    <xf numFmtId="4" fontId="6" fillId="0" borderId="37" xfId="2" applyNumberFormat="1" applyFont="1" applyBorder="1" applyAlignment="1">
      <alignment horizontal="right"/>
    </xf>
    <xf numFmtId="0" fontId="7" fillId="3" borderId="15" xfId="2" applyFont="1" applyFill="1" applyBorder="1" applyAlignment="1">
      <alignment horizontal="left" wrapText="1"/>
    </xf>
    <xf numFmtId="4" fontId="6" fillId="0" borderId="38" xfId="2" applyNumberFormat="1" applyFont="1" applyBorder="1" applyAlignment="1">
      <alignment horizontal="right"/>
    </xf>
    <xf numFmtId="0" fontId="6" fillId="3" borderId="25" xfId="2" applyFont="1" applyFill="1" applyBorder="1" applyAlignment="1">
      <alignment horizontal="left" wrapText="1"/>
    </xf>
    <xf numFmtId="4" fontId="6" fillId="0" borderId="39" xfId="2" applyNumberFormat="1" applyFont="1" applyBorder="1" applyAlignment="1">
      <alignment horizontal="right"/>
    </xf>
    <xf numFmtId="4" fontId="6" fillId="0" borderId="40" xfId="2" applyNumberFormat="1" applyFont="1" applyBorder="1" applyAlignment="1">
      <alignment horizontal="right"/>
    </xf>
    <xf numFmtId="0" fontId="6" fillId="3" borderId="28" xfId="2" applyFont="1" applyFill="1" applyBorder="1" applyAlignment="1">
      <alignment horizontal="left" wrapText="1"/>
    </xf>
    <xf numFmtId="0" fontId="6" fillId="3" borderId="32" xfId="2" applyFont="1" applyFill="1" applyBorder="1" applyAlignment="1">
      <alignment horizontal="left" wrapText="1"/>
    </xf>
    <xf numFmtId="0" fontId="6" fillId="3" borderId="17" xfId="2" applyFont="1" applyFill="1" applyBorder="1" applyAlignment="1">
      <alignment horizontal="left" wrapText="1"/>
    </xf>
    <xf numFmtId="0" fontId="6" fillId="3" borderId="20" xfId="2" applyFont="1" applyFill="1" applyBorder="1" applyAlignment="1">
      <alignment horizontal="left" wrapText="1"/>
    </xf>
    <xf numFmtId="0" fontId="6" fillId="3" borderId="15" xfId="2" applyFont="1" applyFill="1" applyBorder="1" applyAlignment="1">
      <alignment horizontal="left" wrapText="1"/>
    </xf>
    <xf numFmtId="4" fontId="6" fillId="3" borderId="39" xfId="2" applyNumberFormat="1" applyFont="1" applyFill="1" applyBorder="1" applyAlignment="1">
      <alignment horizontal="right"/>
    </xf>
    <xf numFmtId="4" fontId="6" fillId="3" borderId="40" xfId="2" applyNumberFormat="1" applyFont="1" applyFill="1" applyBorder="1" applyAlignment="1">
      <alignment horizontal="right"/>
    </xf>
    <xf numFmtId="0" fontId="6" fillId="3" borderId="39" xfId="2" applyFont="1" applyFill="1" applyBorder="1" applyAlignment="1">
      <alignment horizontal="left" wrapText="1"/>
    </xf>
    <xf numFmtId="4" fontId="6" fillId="0" borderId="40" xfId="2" applyNumberFormat="1" applyFont="1" applyFill="1" applyBorder="1" applyAlignment="1">
      <alignment horizontal="right"/>
    </xf>
    <xf numFmtId="0" fontId="6" fillId="3" borderId="41" xfId="2" applyFont="1" applyFill="1" applyBorder="1" applyAlignment="1">
      <alignment horizontal="left" wrapText="1"/>
    </xf>
    <xf numFmtId="4" fontId="6" fillId="3" borderId="42" xfId="2" applyNumberFormat="1" applyFont="1" applyFill="1" applyBorder="1" applyAlignment="1">
      <alignment horizontal="right"/>
    </xf>
    <xf numFmtId="4" fontId="6" fillId="3" borderId="43" xfId="2" applyNumberFormat="1" applyFont="1" applyFill="1" applyBorder="1" applyAlignment="1">
      <alignment horizontal="right"/>
    </xf>
    <xf numFmtId="4" fontId="6" fillId="0" borderId="39" xfId="2" applyNumberFormat="1" applyFont="1" applyFill="1" applyBorder="1" applyAlignment="1">
      <alignment horizontal="right"/>
    </xf>
    <xf numFmtId="0" fontId="5" fillId="2" borderId="44" xfId="2" applyFont="1" applyFill="1" applyBorder="1" applyAlignment="1">
      <alignment horizontal="center" vertical="center"/>
    </xf>
    <xf numFmtId="0" fontId="5" fillId="2" borderId="45" xfId="2" applyNumberFormat="1" applyFont="1" applyFill="1" applyBorder="1" applyAlignment="1">
      <alignment horizontal="center" vertical="center" wrapText="1"/>
    </xf>
    <xf numFmtId="0" fontId="5" fillId="2" borderId="46" xfId="2" applyNumberFormat="1" applyFont="1" applyFill="1" applyBorder="1" applyAlignment="1">
      <alignment horizontal="center" vertical="center" wrapText="1"/>
    </xf>
    <xf numFmtId="0" fontId="5" fillId="2" borderId="47" xfId="2" applyNumberFormat="1" applyFont="1" applyFill="1" applyBorder="1" applyAlignment="1">
      <alignment horizontal="center" vertical="center" wrapText="1"/>
    </xf>
    <xf numFmtId="0" fontId="5" fillId="2" borderId="48" xfId="2" applyNumberFormat="1" applyFont="1" applyFill="1" applyBorder="1" applyAlignment="1">
      <alignment horizontal="center" vertical="center" wrapText="1"/>
    </xf>
    <xf numFmtId="4" fontId="11" fillId="0" borderId="0" xfId="2" applyNumberFormat="1" applyFont="1"/>
    <xf numFmtId="0" fontId="2" fillId="0" borderId="0" xfId="2"/>
    <xf numFmtId="0" fontId="2" fillId="0" borderId="0" xfId="2" applyBorder="1"/>
    <xf numFmtId="0" fontId="11" fillId="0" borderId="0" xfId="2" applyFont="1" applyAlignment="1">
      <alignment horizontal="left"/>
    </xf>
    <xf numFmtId="4" fontId="9" fillId="0" borderId="0" xfId="2" applyNumberFormat="1" applyFont="1"/>
    <xf numFmtId="4" fontId="0" fillId="0" borderId="0" xfId="0" applyNumberFormat="1"/>
    <xf numFmtId="0" fontId="12" fillId="0" borderId="0" xfId="2" applyFont="1" applyFill="1" applyBorder="1" applyAlignment="1">
      <alignment vertical="center" wrapText="1"/>
    </xf>
    <xf numFmtId="0" fontId="2" fillId="0" borderId="0" xfId="4" applyBorder="1"/>
    <xf numFmtId="0" fontId="12" fillId="2" borderId="49" xfId="4" applyFont="1" applyFill="1" applyBorder="1"/>
    <xf numFmtId="0" fontId="12" fillId="2" borderId="49" xfId="2" applyNumberFormat="1" applyFont="1" applyFill="1" applyBorder="1" applyAlignment="1">
      <alignment horizontal="center" vertical="center" wrapText="1"/>
    </xf>
    <xf numFmtId="0" fontId="12" fillId="2" borderId="50" xfId="4" applyFont="1" applyFill="1" applyBorder="1"/>
    <xf numFmtId="0" fontId="12" fillId="2" borderId="51" xfId="2" applyNumberFormat="1" applyFont="1" applyFill="1" applyBorder="1" applyAlignment="1">
      <alignment vertical="center" wrapText="1"/>
    </xf>
    <xf numFmtId="0" fontId="12" fillId="2" borderId="52" xfId="2" applyNumberFormat="1" applyFont="1" applyFill="1" applyBorder="1" applyAlignment="1">
      <alignment vertical="center" wrapText="1"/>
    </xf>
    <xf numFmtId="165" fontId="12" fillId="3" borderId="50" xfId="5" applyNumberFormat="1" applyFont="1" applyFill="1" applyBorder="1"/>
    <xf numFmtId="0" fontId="13" fillId="3" borderId="2" xfId="6" applyFont="1" applyFill="1" applyBorder="1"/>
    <xf numFmtId="0" fontId="14" fillId="0" borderId="0" xfId="6" applyBorder="1"/>
    <xf numFmtId="165" fontId="13" fillId="3" borderId="32" xfId="5" applyNumberFormat="1" applyFont="1" applyFill="1" applyBorder="1"/>
    <xf numFmtId="4" fontId="13" fillId="0" borderId="49" xfId="6" applyNumberFormat="1" applyFont="1" applyFill="1" applyBorder="1"/>
    <xf numFmtId="165" fontId="13" fillId="3" borderId="17" xfId="5" applyNumberFormat="1" applyFont="1" applyFill="1" applyBorder="1"/>
    <xf numFmtId="4" fontId="13" fillId="0" borderId="49" xfId="5" applyNumberFormat="1" applyFont="1" applyFill="1" applyBorder="1"/>
    <xf numFmtId="165" fontId="12" fillId="3" borderId="32" xfId="5" applyNumberFormat="1" applyFont="1" applyFill="1" applyBorder="1"/>
    <xf numFmtId="165" fontId="12" fillId="3" borderId="17" xfId="5" applyNumberFormat="1" applyFont="1" applyFill="1" applyBorder="1"/>
    <xf numFmtId="166" fontId="13" fillId="0" borderId="49" xfId="5" applyNumberFormat="1" applyFont="1" applyFill="1" applyBorder="1"/>
    <xf numFmtId="165" fontId="15" fillId="0" borderId="0" xfId="5" applyNumberFormat="1" applyFont="1" applyFill="1" applyBorder="1"/>
    <xf numFmtId="0" fontId="14" fillId="0" borderId="0" xfId="6" applyFont="1" applyBorder="1"/>
    <xf numFmtId="166" fontId="14" fillId="0" borderId="0" xfId="6" applyNumberFormat="1" applyBorder="1"/>
    <xf numFmtId="4" fontId="14" fillId="0" borderId="0" xfId="6" applyNumberFormat="1" applyBorder="1"/>
    <xf numFmtId="4" fontId="9" fillId="0" borderId="0" xfId="5" applyNumberFormat="1" applyFill="1" applyBorder="1"/>
    <xf numFmtId="165" fontId="12" fillId="3" borderId="0" xfId="5" applyNumberFormat="1" applyFont="1" applyFill="1" applyBorder="1"/>
    <xf numFmtId="165" fontId="12" fillId="3" borderId="2" xfId="5" applyNumberFormat="1" applyFont="1" applyFill="1" applyBorder="1"/>
    <xf numFmtId="165" fontId="13" fillId="3" borderId="0" xfId="5" applyNumberFormat="1" applyFont="1" applyFill="1" applyBorder="1"/>
    <xf numFmtId="165" fontId="13" fillId="3" borderId="46" xfId="5" applyNumberFormat="1" applyFont="1" applyFill="1" applyBorder="1"/>
    <xf numFmtId="165" fontId="13" fillId="3" borderId="55" xfId="5" applyNumberFormat="1" applyFont="1" applyFill="1" applyBorder="1"/>
    <xf numFmtId="0" fontId="16" fillId="0" borderId="0" xfId="4" applyFont="1" applyBorder="1" applyAlignment="1">
      <alignment vertical="justify" wrapText="1"/>
    </xf>
    <xf numFmtId="0" fontId="17" fillId="0" borderId="0" xfId="4" applyFont="1" applyBorder="1"/>
    <xf numFmtId="167" fontId="15" fillId="0" borderId="0" xfId="5" applyNumberFormat="1" applyFont="1" applyFill="1" applyBorder="1"/>
    <xf numFmtId="0" fontId="18" fillId="4" borderId="0" xfId="2" applyFont="1" applyFill="1" applyBorder="1" applyAlignment="1"/>
    <xf numFmtId="0" fontId="2" fillId="0" borderId="0" xfId="7" applyBorder="1"/>
    <xf numFmtId="2" fontId="19" fillId="0" borderId="0" xfId="7" applyNumberFormat="1" applyFont="1" applyFill="1" applyBorder="1" applyAlignment="1">
      <alignment horizontal="right"/>
    </xf>
    <xf numFmtId="0" fontId="2" fillId="0" borderId="0" xfId="7"/>
    <xf numFmtId="0" fontId="3" fillId="0" borderId="50" xfId="2" applyFont="1" applyFill="1" applyBorder="1" applyAlignment="1">
      <alignment horizontal="center"/>
    </xf>
    <xf numFmtId="0" fontId="4" fillId="4" borderId="0" xfId="2" applyFont="1" applyFill="1" applyBorder="1" applyAlignment="1"/>
    <xf numFmtId="0" fontId="20" fillId="0" borderId="0" xfId="3" applyFont="1"/>
    <xf numFmtId="2" fontId="13" fillId="0" borderId="0" xfId="7" applyNumberFormat="1" applyFont="1" applyFill="1" applyBorder="1" applyAlignment="1">
      <alignment horizontal="right"/>
    </xf>
    <xf numFmtId="0" fontId="13" fillId="0" borderId="0" xfId="7" applyFont="1" applyBorder="1"/>
    <xf numFmtId="2" fontId="21" fillId="0" borderId="0" xfId="7" applyNumberFormat="1" applyFont="1" applyFill="1" applyBorder="1" applyAlignment="1">
      <alignment horizontal="right"/>
    </xf>
    <xf numFmtId="0" fontId="12" fillId="2" borderId="55" xfId="7" applyFont="1" applyFill="1" applyBorder="1" applyAlignment="1">
      <alignment horizontal="center"/>
    </xf>
    <xf numFmtId="0" fontId="12" fillId="2" borderId="60" xfId="7" applyFont="1" applyFill="1" applyBorder="1" applyAlignment="1">
      <alignment horizontal="center"/>
    </xf>
    <xf numFmtId="0" fontId="12" fillId="0" borderId="0" xfId="7" applyFont="1" applyBorder="1" applyAlignment="1">
      <alignment horizontal="right"/>
    </xf>
    <xf numFmtId="2" fontId="12" fillId="0" borderId="0" xfId="7" applyNumberFormat="1" applyFont="1" applyFill="1" applyBorder="1" applyAlignment="1">
      <alignment horizontal="right"/>
    </xf>
    <xf numFmtId="168" fontId="21" fillId="0" borderId="0" xfId="7" applyNumberFormat="1" applyFont="1" applyFill="1" applyBorder="1" applyAlignment="1">
      <alignment horizontal="right"/>
    </xf>
    <xf numFmtId="0" fontId="12" fillId="3" borderId="32" xfId="2" applyFont="1" applyFill="1" applyBorder="1" applyAlignment="1">
      <alignment horizontal="left"/>
    </xf>
    <xf numFmtId="0" fontId="12" fillId="3" borderId="17" xfId="2" applyFont="1" applyFill="1" applyBorder="1" applyAlignment="1">
      <alignment horizontal="left"/>
    </xf>
    <xf numFmtId="168" fontId="13" fillId="0" borderId="0" xfId="7" applyNumberFormat="1" applyFont="1" applyBorder="1"/>
    <xf numFmtId="168" fontId="13" fillId="0" borderId="0" xfId="7" applyNumberFormat="1" applyFont="1" applyFill="1" applyBorder="1" applyAlignment="1">
      <alignment horizontal="right"/>
    </xf>
    <xf numFmtId="2" fontId="2" fillId="0" borderId="0" xfId="7" applyNumberFormat="1" applyBorder="1"/>
    <xf numFmtId="0" fontId="13" fillId="3" borderId="32" xfId="2" applyFont="1" applyFill="1" applyBorder="1" applyAlignment="1">
      <alignment horizontal="left"/>
    </xf>
    <xf numFmtId="0" fontId="13" fillId="3" borderId="17" xfId="2" applyFont="1" applyFill="1" applyBorder="1" applyAlignment="1">
      <alignment horizontal="left"/>
    </xf>
    <xf numFmtId="0" fontId="13" fillId="3" borderId="32" xfId="2" applyFont="1" applyFill="1" applyBorder="1" applyAlignment="1">
      <alignment horizontal="left" wrapText="1"/>
    </xf>
    <xf numFmtId="0" fontId="13" fillId="3" borderId="17" xfId="2" applyFont="1" applyFill="1" applyBorder="1" applyAlignment="1">
      <alignment horizontal="left" wrapText="1"/>
    </xf>
    <xf numFmtId="0" fontId="12" fillId="3" borderId="17" xfId="7" applyFont="1" applyFill="1" applyBorder="1"/>
    <xf numFmtId="0" fontId="13" fillId="3" borderId="17" xfId="7" applyFont="1" applyFill="1" applyBorder="1" applyAlignment="1">
      <alignment wrapText="1"/>
    </xf>
    <xf numFmtId="0" fontId="13" fillId="3" borderId="17" xfId="7" applyFont="1" applyFill="1" applyBorder="1"/>
    <xf numFmtId="2" fontId="2" fillId="0" borderId="0" xfId="7" applyNumberFormat="1"/>
    <xf numFmtId="0" fontId="2" fillId="0" borderId="0" xfId="7" applyFont="1" applyBorder="1"/>
    <xf numFmtId="0" fontId="12" fillId="2" borderId="2" xfId="7" applyFont="1" applyFill="1" applyBorder="1" applyAlignment="1">
      <alignment horizontal="center"/>
    </xf>
    <xf numFmtId="0" fontId="12" fillId="2" borderId="50" xfId="7" applyFont="1" applyFill="1" applyBorder="1" applyAlignment="1">
      <alignment horizontal="center"/>
    </xf>
    <xf numFmtId="2" fontId="12" fillId="0" borderId="0" xfId="7" applyNumberFormat="1" applyFont="1" applyBorder="1" applyAlignment="1">
      <alignment horizontal="center"/>
    </xf>
    <xf numFmtId="0" fontId="12" fillId="2" borderId="64" xfId="7" applyFont="1" applyFill="1" applyBorder="1" applyAlignment="1">
      <alignment horizontal="center"/>
    </xf>
    <xf numFmtId="0" fontId="12" fillId="2" borderId="63" xfId="7" applyFont="1" applyFill="1" applyBorder="1" applyAlignment="1">
      <alignment horizontal="center"/>
    </xf>
    <xf numFmtId="0" fontId="2" fillId="0" borderId="0" xfId="7" applyAlignment="1">
      <alignment vertical="center"/>
    </xf>
    <xf numFmtId="2" fontId="12" fillId="4" borderId="0" xfId="1" applyNumberFormat="1" applyFont="1" applyFill="1" applyBorder="1" applyAlignment="1">
      <alignment horizontal="center"/>
    </xf>
    <xf numFmtId="168" fontId="2" fillId="0" borderId="0" xfId="7" applyNumberFormat="1" applyFont="1" applyBorder="1"/>
    <xf numFmtId="168" fontId="2" fillId="0" borderId="0" xfId="7" applyNumberFormat="1"/>
    <xf numFmtId="0" fontId="2" fillId="0" borderId="49" xfId="7" applyBorder="1"/>
    <xf numFmtId="169" fontId="22" fillId="4" borderId="49" xfId="3" applyNumberFormat="1" applyFont="1" applyFill="1" applyBorder="1" applyAlignment="1">
      <alignment horizontal="right"/>
    </xf>
    <xf numFmtId="169" fontId="23" fillId="5" borderId="49" xfId="3" applyNumberFormat="1" applyFont="1" applyFill="1" applyBorder="1" applyAlignment="1">
      <alignment horizontal="right" vertical="center"/>
    </xf>
    <xf numFmtId="169" fontId="23" fillId="0" borderId="49" xfId="3" applyNumberFormat="1" applyFont="1" applyFill="1" applyBorder="1"/>
    <xf numFmtId="169" fontId="23" fillId="5" borderId="49" xfId="3" applyNumberFormat="1" applyFont="1" applyFill="1" applyBorder="1"/>
    <xf numFmtId="169" fontId="23" fillId="4" borderId="49" xfId="3" applyNumberFormat="1" applyFont="1" applyFill="1" applyBorder="1" applyAlignment="1">
      <alignment horizontal="right" vertical="center"/>
    </xf>
    <xf numFmtId="0" fontId="12" fillId="2" borderId="49" xfId="2" applyFont="1" applyFill="1" applyBorder="1" applyAlignment="1">
      <alignment horizontal="left" wrapText="1"/>
    </xf>
    <xf numFmtId="0" fontId="13" fillId="4" borderId="0" xfId="7" applyFont="1" applyFill="1" applyBorder="1" applyAlignment="1"/>
    <xf numFmtId="0" fontId="12" fillId="2" borderId="49" xfId="7" applyFont="1" applyFill="1" applyBorder="1" applyAlignment="1">
      <alignment wrapText="1"/>
    </xf>
    <xf numFmtId="0" fontId="5" fillId="0" borderId="0" xfId="7" applyFont="1"/>
    <xf numFmtId="0" fontId="3" fillId="0" borderId="49" xfId="2" applyFont="1" applyFill="1" applyBorder="1" applyAlignment="1">
      <alignment horizontal="center"/>
    </xf>
    <xf numFmtId="0" fontId="2" fillId="4" borderId="0" xfId="7" applyFill="1" applyBorder="1" applyAlignment="1"/>
    <xf numFmtId="0" fontId="24" fillId="0" borderId="49" xfId="2" applyFont="1" applyFill="1" applyBorder="1" applyAlignment="1">
      <alignment horizontal="center"/>
    </xf>
    <xf numFmtId="0" fontId="12" fillId="2" borderId="49" xfId="2" applyFont="1" applyFill="1" applyBorder="1" applyAlignment="1">
      <alignment horizontal="center" vertical="center"/>
    </xf>
    <xf numFmtId="0" fontId="12" fillId="2" borderId="56" xfId="7" applyFont="1" applyFill="1" applyBorder="1" applyAlignment="1">
      <alignment horizontal="center" vertical="center"/>
    </xf>
    <xf numFmtId="0" fontId="12" fillId="2" borderId="56" xfId="7" applyFont="1" applyFill="1" applyBorder="1" applyAlignment="1">
      <alignment horizontal="center" wrapText="1"/>
    </xf>
    <xf numFmtId="0" fontId="24" fillId="0" borderId="0" xfId="7" applyFont="1" applyFill="1" applyBorder="1" applyAlignment="1">
      <alignment horizontal="center"/>
    </xf>
    <xf numFmtId="0" fontId="24" fillId="0" borderId="0" xfId="7" applyFont="1" applyAlignment="1">
      <alignment horizontal="center"/>
    </xf>
    <xf numFmtId="0" fontId="12" fillId="3" borderId="56" xfId="7" applyFont="1" applyFill="1" applyBorder="1" applyAlignment="1">
      <alignment vertical="center"/>
    </xf>
    <xf numFmtId="0" fontId="12" fillId="3" borderId="54" xfId="7" applyFont="1" applyFill="1" applyBorder="1" applyAlignment="1">
      <alignment horizontal="left" vertical="center" wrapText="1" shrinkToFit="1"/>
    </xf>
    <xf numFmtId="168" fontId="13" fillId="0" borderId="0" xfId="7" applyNumberFormat="1" applyFont="1"/>
    <xf numFmtId="0" fontId="13" fillId="3" borderId="32" xfId="7" applyFont="1" applyFill="1" applyBorder="1" applyAlignment="1">
      <alignment vertical="center" wrapText="1"/>
    </xf>
    <xf numFmtId="0" fontId="13" fillId="3" borderId="17" xfId="8" applyFont="1" applyFill="1" applyBorder="1" applyAlignment="1">
      <alignment horizontal="left" vertical="center" wrapText="1"/>
    </xf>
    <xf numFmtId="0" fontId="13" fillId="3" borderId="32" xfId="8" applyFont="1" applyFill="1" applyBorder="1" applyAlignment="1">
      <alignment vertical="center" wrapText="1"/>
    </xf>
    <xf numFmtId="2" fontId="13" fillId="0" borderId="0" xfId="7" applyNumberFormat="1" applyFont="1"/>
    <xf numFmtId="170" fontId="2" fillId="0" borderId="0" xfId="7" applyNumberFormat="1"/>
    <xf numFmtId="0" fontId="13" fillId="3" borderId="17" xfId="7" applyFont="1" applyFill="1" applyBorder="1" applyAlignment="1">
      <alignment horizontal="left" vertical="center" wrapText="1" shrinkToFit="1"/>
    </xf>
    <xf numFmtId="0" fontId="12" fillId="3" borderId="32" xfId="8" applyFont="1" applyFill="1" applyBorder="1" applyAlignment="1">
      <alignment vertical="center" wrapText="1"/>
    </xf>
    <xf numFmtId="0" fontId="12" fillId="3" borderId="17" xfId="8" applyFont="1" applyFill="1" applyBorder="1" applyAlignment="1">
      <alignment horizontal="left" vertical="center" wrapText="1"/>
    </xf>
    <xf numFmtId="0" fontId="13" fillId="3" borderId="17" xfId="7" applyFont="1" applyFill="1" applyBorder="1" applyAlignment="1">
      <alignment horizontal="left" vertical="center" wrapText="1"/>
    </xf>
    <xf numFmtId="0" fontId="12" fillId="3" borderId="32" xfId="7" applyFont="1" applyFill="1" applyBorder="1" applyAlignment="1">
      <alignment vertical="center"/>
    </xf>
    <xf numFmtId="0" fontId="12" fillId="3" borderId="17" xfId="7" applyFont="1" applyFill="1" applyBorder="1" applyAlignment="1">
      <alignment horizontal="left" vertical="center" wrapText="1"/>
    </xf>
    <xf numFmtId="0" fontId="12" fillId="3" borderId="17" xfId="7" applyFont="1" applyFill="1" applyBorder="1" applyAlignment="1">
      <alignment horizontal="left" vertical="center" wrapText="1" shrinkToFit="1"/>
    </xf>
    <xf numFmtId="0" fontId="12" fillId="3" borderId="0" xfId="7" applyFont="1" applyFill="1" applyBorder="1" applyAlignment="1">
      <alignment vertical="center"/>
    </xf>
    <xf numFmtId="0" fontId="12" fillId="3" borderId="46" xfId="7" applyFont="1" applyFill="1" applyBorder="1" applyAlignment="1">
      <alignment vertical="center"/>
    </xf>
    <xf numFmtId="0" fontId="12" fillId="3" borderId="55" xfId="7" applyFont="1" applyFill="1" applyBorder="1" applyAlignment="1">
      <alignment horizontal="left" vertical="center" wrapText="1" shrinkToFit="1"/>
    </xf>
    <xf numFmtId="0" fontId="10" fillId="2" borderId="49" xfId="2" applyFont="1" applyFill="1" applyBorder="1" applyAlignment="1">
      <alignment horizontal="center" vertical="center"/>
    </xf>
    <xf numFmtId="0" fontId="12" fillId="2" borderId="49" xfId="7" applyFont="1" applyFill="1" applyBorder="1" applyAlignment="1">
      <alignment horizontal="center" vertical="center"/>
    </xf>
    <xf numFmtId="0" fontId="12" fillId="2" borderId="49" xfId="7" applyFont="1" applyFill="1" applyBorder="1" applyAlignment="1">
      <alignment horizontal="center" vertical="center" wrapText="1"/>
    </xf>
    <xf numFmtId="0" fontId="12" fillId="3" borderId="32" xfId="7" applyFont="1" applyFill="1" applyBorder="1" applyAlignment="1">
      <alignment vertical="center" wrapText="1"/>
    </xf>
    <xf numFmtId="0" fontId="10" fillId="2" borderId="53" xfId="2" applyFont="1" applyFill="1" applyBorder="1" applyAlignment="1">
      <alignment horizontal="center" vertical="center"/>
    </xf>
    <xf numFmtId="0" fontId="12" fillId="2" borderId="50" xfId="7" applyFont="1" applyFill="1" applyBorder="1" applyAlignment="1">
      <alignment horizontal="center" wrapText="1"/>
    </xf>
    <xf numFmtId="0" fontId="12" fillId="2" borderId="54" xfId="2" applyNumberFormat="1" applyFont="1" applyFill="1" applyBorder="1" applyAlignment="1">
      <alignment horizontal="center" vertical="center" wrapText="1"/>
    </xf>
    <xf numFmtId="0" fontId="13" fillId="3" borderId="49" xfId="6" applyFont="1" applyFill="1" applyBorder="1" applyAlignment="1">
      <alignment horizontal="center"/>
    </xf>
    <xf numFmtId="4" fontId="13" fillId="3" borderId="49" xfId="6" applyNumberFormat="1" applyFont="1" applyFill="1" applyBorder="1" applyAlignment="1">
      <alignment horizontal="center"/>
    </xf>
    <xf numFmtId="4" fontId="6" fillId="0" borderId="66" xfId="2" applyNumberFormat="1" applyFont="1" applyFill="1" applyBorder="1" applyAlignment="1">
      <alignment horizontal="right"/>
    </xf>
    <xf numFmtId="4" fontId="6" fillId="3" borderId="67" xfId="2" applyNumberFormat="1" applyFont="1" applyFill="1" applyBorder="1" applyAlignment="1">
      <alignment horizontal="right"/>
    </xf>
    <xf numFmtId="4" fontId="6" fillId="0" borderId="67" xfId="2" applyNumberFormat="1" applyFont="1" applyBorder="1" applyAlignment="1">
      <alignment horizontal="right"/>
    </xf>
    <xf numFmtId="4" fontId="6" fillId="0" borderId="0" xfId="2" applyNumberFormat="1" applyFont="1" applyFill="1" applyBorder="1" applyAlignment="1">
      <alignment horizontal="right"/>
    </xf>
    <xf numFmtId="4" fontId="6" fillId="3" borderId="41" xfId="2" applyNumberFormat="1" applyFont="1" applyFill="1" applyBorder="1" applyAlignment="1">
      <alignment horizontal="right"/>
    </xf>
    <xf numFmtId="4" fontId="6" fillId="0" borderId="67" xfId="2" applyNumberFormat="1" applyFont="1" applyFill="1" applyBorder="1" applyAlignment="1">
      <alignment horizontal="right"/>
    </xf>
    <xf numFmtId="4" fontId="7" fillId="0" borderId="0" xfId="1" applyNumberFormat="1" applyFont="1" applyFill="1" applyBorder="1" applyAlignment="1">
      <alignment horizontal="right" wrapText="1"/>
    </xf>
    <xf numFmtId="0" fontId="5" fillId="2" borderId="55" xfId="2" applyFont="1" applyFill="1" applyBorder="1" applyAlignment="1">
      <alignment horizontal="center" vertical="center"/>
    </xf>
    <xf numFmtId="0" fontId="5" fillId="2" borderId="55" xfId="2" applyNumberFormat="1" applyFont="1" applyFill="1" applyBorder="1" applyAlignment="1">
      <alignment horizontal="center" vertical="center" wrapText="1"/>
    </xf>
    <xf numFmtId="4" fontId="6" fillId="0" borderId="41" xfId="2" applyNumberFormat="1" applyFont="1" applyFill="1" applyBorder="1" applyAlignment="1">
      <alignment horizontal="right"/>
    </xf>
    <xf numFmtId="0" fontId="5" fillId="2" borderId="68" xfId="2" applyNumberFormat="1" applyFont="1" applyFill="1" applyBorder="1" applyAlignment="1">
      <alignment horizontal="center" vertical="center" wrapText="1"/>
    </xf>
    <xf numFmtId="166" fontId="13" fillId="0" borderId="49" xfId="5" applyNumberFormat="1" applyFont="1" applyFill="1" applyBorder="1" applyAlignment="1">
      <alignment horizontal="right"/>
    </xf>
    <xf numFmtId="4" fontId="13" fillId="0" borderId="49" xfId="5" applyNumberFormat="1" applyFont="1" applyFill="1" applyBorder="1" applyAlignment="1">
      <alignment horizontal="right"/>
    </xf>
    <xf numFmtId="0" fontId="5" fillId="2" borderId="69" xfId="2" applyNumberFormat="1" applyFont="1" applyFill="1" applyBorder="1" applyAlignment="1">
      <alignment horizontal="center" vertical="center" wrapText="1"/>
    </xf>
    <xf numFmtId="0" fontId="5" fillId="2" borderId="70" xfId="2" applyNumberFormat="1" applyFont="1" applyFill="1" applyBorder="1" applyAlignment="1">
      <alignment horizontal="center" vertical="center" wrapText="1"/>
    </xf>
    <xf numFmtId="0" fontId="17" fillId="0" borderId="0" xfId="2" applyFont="1"/>
    <xf numFmtId="0" fontId="17" fillId="0" borderId="0" xfId="2" applyFont="1" applyBorder="1"/>
    <xf numFmtId="0" fontId="3" fillId="0" borderId="71" xfId="2" applyFont="1" applyFill="1" applyBorder="1" applyAlignment="1">
      <alignment horizontal="center"/>
    </xf>
    <xf numFmtId="0" fontId="4" fillId="0" borderId="41" xfId="2" applyFont="1" applyFill="1" applyBorder="1" applyAlignment="1"/>
    <xf numFmtId="0" fontId="20" fillId="0" borderId="41" xfId="9" applyFont="1" applyBorder="1"/>
    <xf numFmtId="0" fontId="2" fillId="0" borderId="41" xfId="7" applyBorder="1"/>
    <xf numFmtId="2" fontId="19" fillId="0" borderId="41" xfId="7" applyNumberFormat="1" applyFont="1" applyFill="1" applyBorder="1" applyAlignment="1">
      <alignment horizontal="right"/>
    </xf>
    <xf numFmtId="0" fontId="2" fillId="0" borderId="41" xfId="2" applyBorder="1" applyAlignment="1">
      <alignment horizontal="right"/>
    </xf>
    <xf numFmtId="0" fontId="20" fillId="0" borderId="0" xfId="9" applyFont="1"/>
    <xf numFmtId="0" fontId="12" fillId="2" borderId="53" xfId="7" applyFont="1" applyFill="1" applyBorder="1" applyAlignment="1">
      <alignment horizontal="center"/>
    </xf>
    <xf numFmtId="0" fontId="12" fillId="2" borderId="51" xfId="7" applyFont="1" applyFill="1" applyBorder="1" applyAlignment="1">
      <alignment horizontal="center"/>
    </xf>
    <xf numFmtId="0" fontId="12" fillId="2" borderId="49" xfId="7" applyFont="1" applyFill="1" applyBorder="1" applyAlignment="1">
      <alignment horizontal="center"/>
    </xf>
    <xf numFmtId="0" fontId="12" fillId="2" borderId="53" xfId="7" applyFont="1" applyFill="1" applyBorder="1" applyAlignment="1">
      <alignment horizontal="center" vertical="center"/>
    </xf>
    <xf numFmtId="0" fontId="12" fillId="2" borderId="52" xfId="7" applyFont="1" applyFill="1" applyBorder="1" applyAlignment="1">
      <alignment horizontal="center"/>
    </xf>
    <xf numFmtId="0" fontId="13" fillId="3" borderId="33" xfId="2" applyFont="1" applyFill="1" applyBorder="1" applyAlignment="1">
      <alignment horizontal="left"/>
    </xf>
    <xf numFmtId="4" fontId="13" fillId="0" borderId="78" xfId="10" applyNumberFormat="1" applyFont="1" applyBorder="1"/>
    <xf numFmtId="4" fontId="13" fillId="0" borderId="79" xfId="10" applyNumberFormat="1" applyFont="1" applyBorder="1"/>
    <xf numFmtId="4" fontId="13" fillId="0" borderId="80" xfId="10" applyNumberFormat="1" applyFont="1" applyBorder="1"/>
    <xf numFmtId="4" fontId="13" fillId="0" borderId="81" xfId="10" applyNumberFormat="1" applyFont="1" applyBorder="1"/>
    <xf numFmtId="4" fontId="13" fillId="0" borderId="82" xfId="10" applyNumberFormat="1" applyFont="1" applyBorder="1"/>
    <xf numFmtId="4" fontId="13" fillId="0" borderId="83" xfId="10" applyNumberFormat="1" applyFont="1" applyBorder="1"/>
    <xf numFmtId="4" fontId="13" fillId="0" borderId="84" xfId="10" applyNumberFormat="1" applyFont="1" applyBorder="1"/>
    <xf numFmtId="4" fontId="13" fillId="0" borderId="85" xfId="10" applyNumberFormat="1" applyFont="1" applyBorder="1"/>
    <xf numFmtId="0" fontId="13" fillId="3" borderId="86" xfId="2" applyFont="1" applyFill="1" applyBorder="1" applyAlignment="1">
      <alignment horizontal="left"/>
    </xf>
    <xf numFmtId="0" fontId="2" fillId="0" borderId="0" xfId="10"/>
    <xf numFmtId="4" fontId="13" fillId="0" borderId="14" xfId="10" applyNumberFormat="1" applyFont="1" applyBorder="1"/>
    <xf numFmtId="4" fontId="13" fillId="0" borderId="24" xfId="10" applyNumberFormat="1" applyFont="1" applyBorder="1"/>
    <xf numFmtId="4" fontId="13" fillId="0" borderId="87" xfId="10" applyNumberFormat="1" applyFont="1" applyBorder="1"/>
    <xf numFmtId="4" fontId="13" fillId="0" borderId="88" xfId="10" applyNumberFormat="1" applyFont="1" applyBorder="1"/>
    <xf numFmtId="4" fontId="13" fillId="0" borderId="11" xfId="10" applyNumberFormat="1" applyFont="1" applyBorder="1"/>
    <xf numFmtId="4" fontId="13" fillId="0" borderId="89" xfId="10" applyNumberFormat="1" applyFont="1" applyBorder="1"/>
    <xf numFmtId="4" fontId="13" fillId="0" borderId="90" xfId="10" applyNumberFormat="1" applyFont="1" applyBorder="1"/>
    <xf numFmtId="4" fontId="13" fillId="0" borderId="91" xfId="10" applyNumberFormat="1" applyFont="1" applyBorder="1"/>
    <xf numFmtId="0" fontId="13" fillId="3" borderId="16" xfId="2" applyFont="1" applyFill="1" applyBorder="1" applyAlignment="1">
      <alignment horizontal="left"/>
    </xf>
    <xf numFmtId="0" fontId="12" fillId="3" borderId="33" xfId="2" applyFont="1" applyFill="1" applyBorder="1" applyAlignment="1">
      <alignment horizontal="left" wrapText="1"/>
    </xf>
    <xf numFmtId="4" fontId="12" fillId="0" borderId="14" xfId="10" applyNumberFormat="1" applyFont="1" applyBorder="1"/>
    <xf numFmtId="4" fontId="12" fillId="0" borderId="24" xfId="10" applyNumberFormat="1" applyFont="1" applyBorder="1"/>
    <xf numFmtId="4" fontId="12" fillId="0" borderId="87" xfId="10" applyNumberFormat="1" applyFont="1" applyBorder="1"/>
    <xf numFmtId="4" fontId="12" fillId="0" borderId="88" xfId="10" applyNumberFormat="1" applyFont="1" applyBorder="1"/>
    <xf numFmtId="4" fontId="12" fillId="0" borderId="11" xfId="10" applyNumberFormat="1" applyFont="1" applyBorder="1"/>
    <xf numFmtId="0" fontId="12" fillId="3" borderId="16" xfId="2" applyFont="1" applyFill="1" applyBorder="1" applyAlignment="1">
      <alignment horizontal="left" wrapText="1"/>
    </xf>
    <xf numFmtId="4" fontId="13" fillId="0" borderId="38" xfId="10" applyNumberFormat="1" applyFont="1" applyBorder="1"/>
    <xf numFmtId="4" fontId="13" fillId="0" borderId="23" xfId="10" applyNumberFormat="1" applyFont="1" applyBorder="1"/>
    <xf numFmtId="4" fontId="13" fillId="0" borderId="92" xfId="10" applyNumberFormat="1" applyFont="1" applyBorder="1"/>
    <xf numFmtId="4" fontId="13" fillId="0" borderId="93" xfId="10" applyNumberFormat="1" applyFont="1" applyBorder="1"/>
    <xf numFmtId="4" fontId="13" fillId="0" borderId="37" xfId="10" applyNumberFormat="1" applyFont="1" applyBorder="1"/>
    <xf numFmtId="0" fontId="18" fillId="3" borderId="39" xfId="2" applyFont="1" applyFill="1" applyBorder="1" applyAlignment="1">
      <alignment horizontal="left"/>
    </xf>
    <xf numFmtId="4" fontId="18" fillId="0" borderId="27" xfId="10" applyNumberFormat="1" applyFont="1" applyBorder="1"/>
    <xf numFmtId="4" fontId="18" fillId="0" borderId="40" xfId="10" applyNumberFormat="1" applyFont="1" applyBorder="1"/>
    <xf numFmtId="4" fontId="18" fillId="0" borderId="97" xfId="10" applyNumberFormat="1" applyFont="1" applyBorder="1"/>
    <xf numFmtId="4" fontId="18" fillId="0" borderId="98" xfId="10" applyNumberFormat="1" applyFont="1" applyBorder="1"/>
    <xf numFmtId="4" fontId="18" fillId="0" borderId="99" xfId="10" applyNumberFormat="1" applyFont="1" applyBorder="1"/>
    <xf numFmtId="0" fontId="12" fillId="3" borderId="16" xfId="2" applyFont="1" applyFill="1" applyBorder="1" applyAlignment="1">
      <alignment horizontal="left"/>
    </xf>
    <xf numFmtId="0" fontId="13" fillId="3" borderId="33" xfId="2" applyFont="1" applyFill="1" applyBorder="1" applyAlignment="1">
      <alignment horizontal="left" wrapText="1"/>
    </xf>
    <xf numFmtId="4" fontId="13" fillId="0" borderId="100" xfId="10" applyNumberFormat="1" applyFont="1" applyBorder="1"/>
    <xf numFmtId="4" fontId="13" fillId="0" borderId="31" xfId="10" applyNumberFormat="1" applyFont="1" applyBorder="1"/>
    <xf numFmtId="4" fontId="13" fillId="0" borderId="101" xfId="10" applyNumberFormat="1" applyFont="1" applyBorder="1"/>
    <xf numFmtId="4" fontId="13" fillId="0" borderId="102" xfId="10" applyNumberFormat="1" applyFont="1" applyBorder="1"/>
    <xf numFmtId="4" fontId="13" fillId="0" borderId="103" xfId="10" applyNumberFormat="1" applyFont="1" applyBorder="1"/>
    <xf numFmtId="0" fontId="13" fillId="3" borderId="16" xfId="2" applyFont="1" applyFill="1" applyBorder="1" applyAlignment="1">
      <alignment horizontal="left" wrapText="1"/>
    </xf>
    <xf numFmtId="0" fontId="12" fillId="3" borderId="33" xfId="2" applyFont="1" applyFill="1" applyBorder="1" applyAlignment="1">
      <alignment horizontal="left"/>
    </xf>
    <xf numFmtId="4" fontId="12" fillId="0" borderId="38" xfId="10" applyNumberFormat="1" applyFont="1" applyBorder="1"/>
    <xf numFmtId="4" fontId="12" fillId="0" borderId="23" xfId="10" applyNumberFormat="1" applyFont="1" applyBorder="1"/>
    <xf numFmtId="4" fontId="12" fillId="0" borderId="92" xfId="10" applyNumberFormat="1" applyFont="1" applyBorder="1"/>
    <xf numFmtId="4" fontId="12" fillId="0" borderId="93" xfId="10" applyNumberFormat="1" applyFont="1" applyBorder="1"/>
    <xf numFmtId="4" fontId="12" fillId="0" borderId="37" xfId="10" applyNumberFormat="1" applyFont="1" applyBorder="1"/>
    <xf numFmtId="4" fontId="12" fillId="0" borderId="94" xfId="10" applyNumberFormat="1" applyFont="1" applyBorder="1"/>
    <xf numFmtId="4" fontId="12" fillId="0" borderId="95" xfId="10" applyNumberFormat="1" applyFont="1" applyBorder="1"/>
    <xf numFmtId="4" fontId="12" fillId="0" borderId="96" xfId="10" applyNumberFormat="1" applyFont="1" applyBorder="1"/>
    <xf numFmtId="0" fontId="12" fillId="3" borderId="77" xfId="2" applyFont="1" applyFill="1" applyBorder="1" applyAlignment="1">
      <alignment horizontal="left"/>
    </xf>
    <xf numFmtId="0" fontId="12" fillId="2" borderId="51" xfId="7" applyFont="1" applyFill="1" applyBorder="1" applyAlignment="1">
      <alignment horizontal="center" vertical="center"/>
    </xf>
    <xf numFmtId="0" fontId="6" fillId="3" borderId="8" xfId="2" applyFont="1" applyFill="1" applyBorder="1" applyAlignment="1">
      <alignment horizontal="left" wrapText="1"/>
    </xf>
    <xf numFmtId="0" fontId="5" fillId="2" borderId="106" xfId="2" applyNumberFormat="1" applyFont="1" applyFill="1" applyBorder="1" applyAlignment="1">
      <alignment horizontal="center" vertical="center" wrapText="1"/>
    </xf>
    <xf numFmtId="0" fontId="6" fillId="3" borderId="64" xfId="2" applyFont="1" applyFill="1" applyBorder="1" applyAlignment="1">
      <alignment horizontal="left" wrapText="1"/>
    </xf>
    <xf numFmtId="4" fontId="6" fillId="0" borderId="28" xfId="2" applyNumberFormat="1" applyFont="1" applyBorder="1" applyAlignment="1">
      <alignment horizontal="right"/>
    </xf>
    <xf numFmtId="4" fontId="12" fillId="0" borderId="107" xfId="10" applyNumberFormat="1" applyFont="1" applyBorder="1"/>
    <xf numFmtId="4" fontId="12" fillId="0" borderId="108" xfId="10" applyNumberFormat="1" applyFont="1" applyBorder="1"/>
    <xf numFmtId="4" fontId="12" fillId="0" borderId="109" xfId="10" applyNumberFormat="1" applyFont="1" applyBorder="1"/>
    <xf numFmtId="4" fontId="13" fillId="0" borderId="110" xfId="10" applyNumberFormat="1" applyFont="1" applyBorder="1"/>
    <xf numFmtId="4" fontId="13" fillId="0" borderId="111" xfId="10" applyNumberFormat="1" applyFont="1" applyBorder="1"/>
    <xf numFmtId="4" fontId="13" fillId="0" borderId="112" xfId="10" applyNumberFormat="1" applyFont="1" applyBorder="1"/>
    <xf numFmtId="4" fontId="13" fillId="0" borderId="113" xfId="10" applyNumberFormat="1" applyFont="1" applyBorder="1"/>
    <xf numFmtId="4" fontId="13" fillId="0" borderId="114" xfId="10" applyNumberFormat="1" applyFont="1" applyBorder="1"/>
    <xf numFmtId="4" fontId="13" fillId="0" borderId="115" xfId="10" applyNumberFormat="1" applyFont="1" applyBorder="1"/>
    <xf numFmtId="4" fontId="18" fillId="0" borderId="25" xfId="10" applyNumberFormat="1" applyFont="1" applyBorder="1"/>
    <xf numFmtId="4" fontId="18" fillId="0" borderId="67" xfId="10" applyNumberFormat="1" applyFont="1" applyBorder="1"/>
    <xf numFmtId="4" fontId="13" fillId="0" borderId="17" xfId="10" applyNumberFormat="1" applyFont="1" applyBorder="1"/>
    <xf numFmtId="4" fontId="12" fillId="0" borderId="55" xfId="10" applyNumberFormat="1" applyFont="1" applyBorder="1"/>
    <xf numFmtId="4" fontId="18" fillId="0" borderId="118" xfId="10" applyNumberFormat="1" applyFont="1" applyBorder="1"/>
    <xf numFmtId="4" fontId="13" fillId="0" borderId="64" xfId="10" applyNumberFormat="1" applyFont="1" applyBorder="1"/>
    <xf numFmtId="4" fontId="18" fillId="0" borderId="119" xfId="10" applyNumberFormat="1" applyFont="1" applyBorder="1"/>
    <xf numFmtId="4" fontId="13" fillId="0" borderId="120" xfId="10" applyNumberFormat="1" applyFont="1" applyBorder="1"/>
    <xf numFmtId="4" fontId="12" fillId="0" borderId="121" xfId="10" applyNumberFormat="1" applyFont="1" applyBorder="1"/>
    <xf numFmtId="4" fontId="13" fillId="0" borderId="122" xfId="10" applyNumberFormat="1" applyFont="1" applyBorder="1"/>
    <xf numFmtId="4" fontId="12" fillId="0" borderId="123" xfId="10" applyNumberFormat="1" applyFont="1" applyBorder="1"/>
    <xf numFmtId="4" fontId="13" fillId="0" borderId="124" xfId="10" applyNumberFormat="1" applyFont="1" applyBorder="1"/>
    <xf numFmtId="0" fontId="0" fillId="2" borderId="68" xfId="0" applyFill="1" applyBorder="1" applyAlignment="1">
      <alignment vertical="center"/>
    </xf>
    <xf numFmtId="0" fontId="0" fillId="2" borderId="125" xfId="0" applyFill="1" applyBorder="1" applyAlignment="1">
      <alignment vertical="center"/>
    </xf>
    <xf numFmtId="4" fontId="13" fillId="0" borderId="63" xfId="10" applyNumberFormat="1" applyFont="1" applyBorder="1"/>
    <xf numFmtId="4" fontId="6" fillId="0" borderId="59" xfId="2" applyNumberFormat="1" applyFont="1" applyFill="1" applyBorder="1" applyAlignment="1">
      <alignment horizontal="right"/>
    </xf>
    <xf numFmtId="4" fontId="6" fillId="0" borderId="22" xfId="2" applyNumberFormat="1" applyFont="1" applyFill="1" applyBorder="1" applyAlignment="1">
      <alignment horizontal="right"/>
    </xf>
    <xf numFmtId="4" fontId="6" fillId="0" borderId="41" xfId="2" applyNumberFormat="1" applyFont="1" applyBorder="1" applyAlignment="1">
      <alignment horizontal="right"/>
    </xf>
    <xf numFmtId="4" fontId="7" fillId="0" borderId="18" xfId="1" applyNumberFormat="1" applyFont="1" applyFill="1" applyBorder="1" applyAlignment="1">
      <alignment horizontal="right" wrapText="1"/>
    </xf>
    <xf numFmtId="4" fontId="7" fillId="0" borderId="31" xfId="2" applyNumberFormat="1" applyFont="1" applyFill="1" applyBorder="1" applyAlignment="1">
      <alignment horizontal="right"/>
    </xf>
    <xf numFmtId="4" fontId="6" fillId="0" borderId="11" xfId="2" applyNumberFormat="1" applyFont="1" applyFill="1" applyBorder="1" applyAlignment="1">
      <alignment horizontal="right"/>
    </xf>
    <xf numFmtId="4" fontId="6" fillId="0" borderId="126" xfId="2" applyNumberFormat="1" applyFont="1" applyFill="1" applyBorder="1" applyAlignment="1">
      <alignment horizontal="right"/>
    </xf>
    <xf numFmtId="4" fontId="6" fillId="0" borderId="127" xfId="2" applyNumberFormat="1" applyFont="1" applyFill="1" applyBorder="1" applyAlignment="1">
      <alignment horizontal="right"/>
    </xf>
    <xf numFmtId="4" fontId="6" fillId="0" borderId="129" xfId="2" applyNumberFormat="1" applyFont="1" applyFill="1" applyBorder="1" applyAlignment="1">
      <alignment horizontal="right"/>
    </xf>
    <xf numFmtId="4" fontId="6" fillId="0" borderId="128" xfId="2" applyNumberFormat="1" applyFont="1" applyFill="1" applyBorder="1" applyAlignment="1">
      <alignment horizontal="right"/>
    </xf>
    <xf numFmtId="0" fontId="5" fillId="2" borderId="130" xfId="2" applyNumberFormat="1" applyFont="1" applyFill="1" applyBorder="1" applyAlignment="1">
      <alignment horizontal="center" vertical="center" wrapText="1"/>
    </xf>
    <xf numFmtId="4" fontId="13" fillId="0" borderId="131" xfId="10" applyNumberFormat="1" applyFont="1" applyBorder="1"/>
    <xf numFmtId="4" fontId="13" fillId="0" borderId="132" xfId="10" applyNumberFormat="1" applyFont="1" applyBorder="1"/>
    <xf numFmtId="4" fontId="12" fillId="0" borderId="133" xfId="10" applyNumberFormat="1" applyFont="1" applyBorder="1"/>
    <xf numFmtId="4" fontId="13" fillId="0" borderId="134" xfId="10" applyNumberFormat="1" applyFont="1" applyBorder="1"/>
    <xf numFmtId="0" fontId="17" fillId="0" borderId="0" xfId="0" applyFont="1" applyAlignment="1">
      <alignment vertical="center" wrapText="1"/>
    </xf>
    <xf numFmtId="0" fontId="10" fillId="0" borderId="0" xfId="2" applyFont="1" applyAlignment="1">
      <alignment vertical="center" wrapText="1"/>
    </xf>
    <xf numFmtId="167" fontId="10" fillId="0" borderId="2" xfId="5" applyNumberFormat="1" applyFont="1" applyFill="1" applyBorder="1" applyAlignment="1">
      <alignment vertical="center" wrapText="1"/>
    </xf>
    <xf numFmtId="167" fontId="10" fillId="0" borderId="0" xfId="5" applyNumberFormat="1" applyFont="1" applyFill="1" applyBorder="1" applyAlignment="1">
      <alignment vertical="center" wrapText="1"/>
    </xf>
    <xf numFmtId="4" fontId="13" fillId="0" borderId="135" xfId="10" applyNumberFormat="1" applyFont="1" applyBorder="1"/>
    <xf numFmtId="4" fontId="13" fillId="0" borderId="136" xfId="10" applyNumberFormat="1" applyFont="1" applyBorder="1"/>
    <xf numFmtId="4" fontId="12" fillId="0" borderId="137" xfId="10" applyNumberFormat="1" applyFont="1" applyBorder="1"/>
    <xf numFmtId="4" fontId="13" fillId="0" borderId="138" xfId="10" applyNumberFormat="1" applyFont="1" applyBorder="1"/>
    <xf numFmtId="4" fontId="12" fillId="0" borderId="139" xfId="10" applyNumberFormat="1" applyFont="1" applyBorder="1"/>
    <xf numFmtId="4" fontId="13" fillId="0" borderId="141" xfId="10" applyNumberFormat="1" applyFont="1" applyBorder="1"/>
    <xf numFmtId="4" fontId="13" fillId="0" borderId="142" xfId="10" applyNumberFormat="1" applyFont="1" applyBorder="1"/>
    <xf numFmtId="4" fontId="13" fillId="0" borderId="143" xfId="10" applyNumberFormat="1" applyFont="1" applyBorder="1"/>
    <xf numFmtId="4" fontId="13" fillId="0" borderId="144" xfId="10" applyNumberFormat="1" applyFont="1" applyBorder="1"/>
    <xf numFmtId="4" fontId="12" fillId="0" borderId="48" xfId="10" applyNumberFormat="1" applyFont="1" applyBorder="1"/>
    <xf numFmtId="4" fontId="12" fillId="0" borderId="145" xfId="10" applyNumberFormat="1" applyFont="1" applyBorder="1"/>
    <xf numFmtId="2" fontId="13" fillId="0" borderId="0" xfId="7" applyNumberFormat="1" applyFont="1" applyBorder="1"/>
    <xf numFmtId="2" fontId="12" fillId="0" borderId="0" xfId="7" applyNumberFormat="1" applyFont="1" applyBorder="1"/>
    <xf numFmtId="4" fontId="6" fillId="0" borderId="18" xfId="2" applyNumberFormat="1" applyFont="1" applyFill="1" applyBorder="1" applyAlignment="1">
      <alignment horizontal="right"/>
    </xf>
    <xf numFmtId="4" fontId="6" fillId="0" borderId="103" xfId="2" applyNumberFormat="1" applyFont="1" applyFill="1" applyBorder="1" applyAlignment="1">
      <alignment horizontal="right"/>
    </xf>
    <xf numFmtId="4" fontId="7" fillId="0" borderId="24" xfId="2" applyNumberFormat="1" applyFont="1" applyFill="1" applyBorder="1" applyAlignment="1">
      <alignment horizontal="right"/>
    </xf>
    <xf numFmtId="4" fontId="7" fillId="0" borderId="11" xfId="2" applyNumberFormat="1" applyFont="1" applyFill="1" applyBorder="1" applyAlignment="1">
      <alignment horizontal="right"/>
    </xf>
    <xf numFmtId="0" fontId="7" fillId="3" borderId="146" xfId="2" applyFont="1" applyFill="1" applyBorder="1" applyAlignment="1">
      <alignment horizontal="left" wrapText="1"/>
    </xf>
    <xf numFmtId="4" fontId="6" fillId="0" borderId="66" xfId="2" applyNumberFormat="1" applyFont="1" applyBorder="1" applyAlignment="1">
      <alignment horizontal="right"/>
    </xf>
    <xf numFmtId="165" fontId="12" fillId="3" borderId="54" xfId="5" applyNumberFormat="1" applyFont="1" applyFill="1" applyBorder="1"/>
    <xf numFmtId="4" fontId="2" fillId="0" borderId="49" xfId="4" applyNumberFormat="1" applyBorder="1"/>
    <xf numFmtId="4" fontId="18" fillId="0" borderId="64" xfId="10" applyNumberFormat="1" applyFont="1" applyBorder="1"/>
    <xf numFmtId="4" fontId="18" fillId="0" borderId="63" xfId="10" applyNumberFormat="1" applyFont="1" applyBorder="1"/>
    <xf numFmtId="4" fontId="18" fillId="0" borderId="147" xfId="10" applyNumberFormat="1" applyFont="1" applyBorder="1"/>
    <xf numFmtId="4" fontId="13" fillId="0" borderId="148" xfId="10" applyNumberFormat="1" applyFont="1" applyBorder="1"/>
    <xf numFmtId="4" fontId="13" fillId="0" borderId="149" xfId="10" applyNumberFormat="1" applyFont="1" applyBorder="1"/>
    <xf numFmtId="4" fontId="12" fillId="0" borderId="150" xfId="10" applyNumberFormat="1" applyFont="1" applyBorder="1"/>
    <xf numFmtId="4" fontId="13" fillId="0" borderId="151" xfId="10" applyNumberFormat="1" applyFont="1" applyBorder="1"/>
    <xf numFmtId="4" fontId="12" fillId="0" borderId="152" xfId="10" applyNumberFormat="1" applyFont="1" applyBorder="1"/>
    <xf numFmtId="0" fontId="2" fillId="0" borderId="0" xfId="2" applyFill="1" applyAlignment="1">
      <alignment horizontal="right"/>
    </xf>
    <xf numFmtId="4" fontId="2" fillId="0" borderId="0" xfId="2" applyNumberFormat="1" applyFill="1" applyAlignment="1">
      <alignment horizontal="right"/>
    </xf>
    <xf numFmtId="4" fontId="13" fillId="0" borderId="153" xfId="10" applyNumberFormat="1" applyFont="1" applyBorder="1"/>
    <xf numFmtId="0" fontId="2" fillId="0" borderId="18" xfId="10" applyBorder="1"/>
    <xf numFmtId="0" fontId="2" fillId="0" borderId="154" xfId="10" applyBorder="1"/>
    <xf numFmtId="4" fontId="13" fillId="0" borderId="155" xfId="10" applyNumberFormat="1" applyFont="1" applyBorder="1"/>
    <xf numFmtId="4" fontId="12" fillId="0" borderId="156" xfId="10" applyNumberFormat="1" applyFont="1" applyBorder="1"/>
    <xf numFmtId="169" fontId="12" fillId="0" borderId="49" xfId="3" applyNumberFormat="1" applyFont="1" applyBorder="1" applyAlignment="1">
      <alignment horizontal="center"/>
    </xf>
    <xf numFmtId="169" fontId="12" fillId="0" borderId="49" xfId="7" applyNumberFormat="1" applyFont="1" applyBorder="1" applyAlignment="1">
      <alignment horizontal="center" vertical="center"/>
    </xf>
    <xf numFmtId="169" fontId="12" fillId="0" borderId="51" xfId="3" applyNumberFormat="1" applyFont="1" applyFill="1" applyBorder="1" applyAlignment="1">
      <alignment horizontal="center"/>
    </xf>
    <xf numFmtId="169" fontId="12" fillId="0" borderId="49" xfId="3" applyNumberFormat="1" applyFont="1" applyFill="1" applyBorder="1" applyAlignment="1">
      <alignment horizontal="center"/>
    </xf>
    <xf numFmtId="169" fontId="13" fillId="0" borderId="49" xfId="3" applyNumberFormat="1" applyFont="1" applyBorder="1" applyAlignment="1">
      <alignment horizontal="center"/>
    </xf>
    <xf numFmtId="169" fontId="13" fillId="0" borderId="51" xfId="3" applyNumberFormat="1" applyFont="1" applyBorder="1" applyAlignment="1">
      <alignment horizontal="center"/>
    </xf>
    <xf numFmtId="169" fontId="12" fillId="0" borderId="50" xfId="3" applyNumberFormat="1" applyFont="1" applyBorder="1" applyAlignment="1">
      <alignment horizontal="center"/>
    </xf>
    <xf numFmtId="169" fontId="12" fillId="0" borderId="51" xfId="3" applyNumberFormat="1" applyFont="1" applyBorder="1" applyAlignment="1">
      <alignment horizontal="center"/>
    </xf>
    <xf numFmtId="169" fontId="12" fillId="0" borderId="50" xfId="7" applyNumberFormat="1" applyFont="1" applyBorder="1" applyAlignment="1">
      <alignment horizontal="center"/>
    </xf>
    <xf numFmtId="2" fontId="13" fillId="0" borderId="166" xfId="2" applyNumberFormat="1" applyFont="1" applyFill="1" applyBorder="1" applyAlignment="1"/>
    <xf numFmtId="169" fontId="12" fillId="0" borderId="49" xfId="7" applyNumberFormat="1" applyFont="1" applyBorder="1" applyAlignment="1">
      <alignment horizontal="center"/>
    </xf>
    <xf numFmtId="4" fontId="6" fillId="0" borderId="167" xfId="2" applyNumberFormat="1" applyFont="1" applyFill="1" applyBorder="1" applyAlignment="1">
      <alignment horizontal="right"/>
    </xf>
    <xf numFmtId="4" fontId="13" fillId="0" borderId="50" xfId="6" applyNumberFormat="1" applyFont="1" applyFill="1" applyBorder="1"/>
    <xf numFmtId="166" fontId="13" fillId="0" borderId="61" xfId="5" applyNumberFormat="1" applyFont="1" applyFill="1" applyBorder="1" applyAlignment="1">
      <alignment horizontal="right"/>
    </xf>
    <xf numFmtId="4" fontId="13" fillId="3" borderId="61" xfId="6" applyNumberFormat="1" applyFont="1" applyFill="1" applyBorder="1" applyAlignment="1">
      <alignment horizontal="center"/>
    </xf>
    <xf numFmtId="0" fontId="13" fillId="3" borderId="60" xfId="6" applyFont="1" applyFill="1" applyBorder="1" applyAlignment="1">
      <alignment horizontal="center"/>
    </xf>
    <xf numFmtId="4" fontId="13" fillId="3" borderId="50" xfId="6" applyNumberFormat="1" applyFont="1" applyFill="1" applyBorder="1" applyAlignment="1">
      <alignment horizontal="center"/>
    </xf>
    <xf numFmtId="4" fontId="2" fillId="0" borderId="49" xfId="4" applyNumberFormat="1" applyBorder="1" applyAlignment="1">
      <alignment horizontal="right"/>
    </xf>
    <xf numFmtId="4" fontId="13" fillId="0" borderId="90" xfId="2" applyNumberFormat="1" applyFont="1" applyFill="1" applyBorder="1" applyAlignment="1"/>
    <xf numFmtId="2" fontId="13" fillId="0" borderId="168" xfId="2" applyNumberFormat="1" applyFont="1" applyFill="1" applyBorder="1" applyAlignment="1"/>
    <xf numFmtId="4" fontId="13" fillId="0" borderId="169" xfId="10" applyNumberFormat="1" applyFont="1" applyBorder="1"/>
    <xf numFmtId="4" fontId="12" fillId="0" borderId="170" xfId="10" applyNumberFormat="1" applyFont="1" applyBorder="1"/>
    <xf numFmtId="180" fontId="13" fillId="37" borderId="49" xfId="11" applyNumberFormat="1" applyFont="1" applyFill="1" applyBorder="1" applyAlignment="1" applyProtection="1">
      <alignment horizontal="center" vertical="center"/>
      <protection hidden="1"/>
    </xf>
    <xf numFmtId="180" fontId="13" fillId="37" borderId="49" xfId="0" applyNumberFormat="1" applyFont="1" applyFill="1" applyBorder="1" applyAlignment="1" applyProtection="1">
      <alignment horizontal="center" vertical="center"/>
      <protection hidden="1"/>
    </xf>
    <xf numFmtId="180" fontId="13" fillId="37" borderId="49" xfId="198" applyNumberFormat="1" applyFont="1" applyFill="1" applyBorder="1" applyAlignment="1" applyProtection="1">
      <alignment horizontal="center" vertical="center"/>
      <protection hidden="1"/>
    </xf>
    <xf numFmtId="180" fontId="12" fillId="0" borderId="49" xfId="196" applyNumberFormat="1" applyFont="1" applyFill="1" applyBorder="1" applyAlignment="1" applyProtection="1">
      <alignment horizontal="center" vertical="center"/>
      <protection hidden="1"/>
    </xf>
    <xf numFmtId="180" fontId="12" fillId="0" borderId="49" xfId="197" applyNumberFormat="1" applyFont="1" applyFill="1" applyBorder="1" applyAlignment="1" applyProtection="1">
      <alignment horizontal="center" vertical="center"/>
      <protection hidden="1"/>
    </xf>
    <xf numFmtId="0" fontId="12" fillId="2" borderId="58" xfId="7" applyFont="1" applyFill="1" applyBorder="1" applyAlignment="1">
      <alignment horizontal="center" vertical="center"/>
    </xf>
    <xf numFmtId="0" fontId="12" fillId="2" borderId="60" xfId="7" applyFont="1" applyFill="1" applyBorder="1" applyAlignment="1">
      <alignment horizontal="center" vertical="center"/>
    </xf>
    <xf numFmtId="0" fontId="12" fillId="2" borderId="59" xfId="7" applyFont="1" applyFill="1" applyBorder="1" applyAlignment="1">
      <alignment horizontal="center" vertical="center"/>
    </xf>
    <xf numFmtId="0" fontId="12" fillId="2" borderId="55" xfId="7" applyFont="1" applyFill="1" applyBorder="1" applyAlignment="1">
      <alignment horizontal="center" vertical="center"/>
    </xf>
    <xf numFmtId="0" fontId="6" fillId="3" borderId="92" xfId="2" applyFont="1" applyFill="1" applyBorder="1" applyAlignment="1">
      <alignment horizontal="left" wrapText="1"/>
    </xf>
    <xf numFmtId="0" fontId="6" fillId="3" borderId="87" xfId="2" applyFont="1" applyFill="1" applyBorder="1" applyAlignment="1">
      <alignment horizontal="left" wrapText="1"/>
    </xf>
    <xf numFmtId="0" fontId="6" fillId="3" borderId="11" xfId="2" applyFont="1" applyFill="1" applyBorder="1" applyAlignment="1">
      <alignment horizontal="left" wrapText="1"/>
    </xf>
    <xf numFmtId="0" fontId="6" fillId="3" borderId="129" xfId="2" applyFont="1" applyFill="1" applyBorder="1" applyAlignment="1">
      <alignment horizontal="left" wrapText="1"/>
    </xf>
    <xf numFmtId="4" fontId="6" fillId="0" borderId="0" xfId="2" applyNumberFormat="1" applyFont="1" applyBorder="1" applyAlignment="1">
      <alignment horizontal="right" wrapText="1"/>
    </xf>
    <xf numFmtId="4" fontId="2" fillId="0" borderId="0" xfId="2" applyNumberFormat="1" applyBorder="1" applyAlignment="1">
      <alignment wrapText="1"/>
    </xf>
    <xf numFmtId="0" fontId="2" fillId="0" borderId="0" xfId="2" applyBorder="1" applyAlignment="1">
      <alignment wrapText="1"/>
    </xf>
    <xf numFmtId="0" fontId="2" fillId="0" borderId="0" xfId="2" applyAlignment="1">
      <alignment wrapText="1"/>
    </xf>
    <xf numFmtId="0" fontId="17" fillId="0" borderId="0" xfId="2" applyFont="1" applyAlignment="1">
      <alignment wrapText="1"/>
    </xf>
    <xf numFmtId="4" fontId="13" fillId="3" borderId="54" xfId="6" applyNumberFormat="1" applyFont="1" applyFill="1" applyBorder="1" applyAlignment="1">
      <alignment horizontal="center"/>
    </xf>
    <xf numFmtId="4" fontId="2" fillId="0" borderId="0" xfId="2" applyNumberFormat="1" applyFont="1"/>
    <xf numFmtId="2" fontId="13" fillId="0" borderId="153" xfId="10" applyNumberFormat="1" applyFont="1" applyBorder="1"/>
    <xf numFmtId="2" fontId="13" fillId="0" borderId="122" xfId="10" applyNumberFormat="1" applyFont="1" applyBorder="1"/>
    <xf numFmtId="2" fontId="13" fillId="0" borderId="135" xfId="10" applyNumberFormat="1" applyFont="1" applyBorder="1"/>
    <xf numFmtId="0" fontId="3" fillId="0" borderId="65" xfId="2" applyFont="1" applyFill="1" applyBorder="1" applyAlignment="1">
      <alignment horizontal="center"/>
    </xf>
    <xf numFmtId="2" fontId="13" fillId="0" borderId="124" xfId="10" applyNumberFormat="1" applyFont="1" applyBorder="1"/>
    <xf numFmtId="2" fontId="13" fillId="0" borderId="172" xfId="10" applyNumberFormat="1" applyFont="1" applyBorder="1"/>
    <xf numFmtId="4" fontId="12" fillId="0" borderId="60" xfId="10" applyNumberFormat="1" applyFont="1" applyBorder="1"/>
    <xf numFmtId="2" fontId="13" fillId="0" borderId="63" xfId="10" applyNumberFormat="1" applyFont="1" applyBorder="1"/>
    <xf numFmtId="2" fontId="13" fillId="0" borderId="171" xfId="10" applyNumberFormat="1" applyFont="1" applyBorder="1"/>
    <xf numFmtId="0" fontId="17" fillId="0" borderId="0" xfId="2" applyFont="1" applyAlignment="1">
      <alignment vertical="center"/>
    </xf>
    <xf numFmtId="2" fontId="7" fillId="0" borderId="12" xfId="1" applyNumberFormat="1" applyFont="1" applyFill="1" applyBorder="1" applyAlignment="1">
      <alignment horizontal="right" wrapText="1"/>
    </xf>
    <xf numFmtId="2" fontId="7" fillId="0" borderId="18" xfId="1" applyNumberFormat="1" applyFont="1" applyFill="1" applyBorder="1" applyAlignment="1">
      <alignment horizontal="right" wrapText="1"/>
    </xf>
    <xf numFmtId="2" fontId="7" fillId="0" borderId="12" xfId="2" applyNumberFormat="1" applyFont="1" applyFill="1" applyBorder="1" applyAlignment="1">
      <alignment horizontal="right"/>
    </xf>
    <xf numFmtId="2" fontId="13" fillId="0" borderId="154" xfId="10" applyNumberFormat="1" applyFont="1" applyBorder="1"/>
    <xf numFmtId="4" fontId="12" fillId="0" borderId="44" xfId="10" applyNumberFormat="1" applyFont="1" applyBorder="1"/>
    <xf numFmtId="2" fontId="13" fillId="0" borderId="173" xfId="10" applyNumberFormat="1" applyFont="1" applyBorder="1"/>
    <xf numFmtId="4" fontId="13" fillId="0" borderId="174" xfId="10" applyNumberFormat="1" applyFont="1" applyBorder="1"/>
    <xf numFmtId="4" fontId="12" fillId="0" borderId="175" xfId="10" applyNumberFormat="1" applyFont="1" applyBorder="1"/>
    <xf numFmtId="2" fontId="13" fillId="0" borderId="71" xfId="10" applyNumberFormat="1" applyFont="1" applyBorder="1"/>
    <xf numFmtId="2" fontId="2" fillId="0" borderId="0" xfId="10" applyNumberFormat="1"/>
    <xf numFmtId="4" fontId="2" fillId="0" borderId="0" xfId="10" applyNumberFormat="1"/>
    <xf numFmtId="180" fontId="6" fillId="0" borderId="7" xfId="2" applyNumberFormat="1" applyFont="1" applyFill="1" applyBorder="1" applyAlignment="1">
      <alignment horizontal="right"/>
    </xf>
    <xf numFmtId="180" fontId="7" fillId="0" borderId="12" xfId="1" applyNumberFormat="1" applyFont="1" applyFill="1" applyBorder="1" applyAlignment="1">
      <alignment horizontal="right" wrapText="1"/>
    </xf>
    <xf numFmtId="180" fontId="7" fillId="0" borderId="12" xfId="2" applyNumberFormat="1" applyFont="1" applyFill="1" applyBorder="1" applyAlignment="1">
      <alignment horizontal="right"/>
    </xf>
    <xf numFmtId="180" fontId="6" fillId="0" borderId="14" xfId="2" applyNumberFormat="1" applyFont="1" applyFill="1" applyBorder="1" applyAlignment="1">
      <alignment horizontal="right"/>
    </xf>
    <xf numFmtId="180" fontId="7" fillId="0" borderId="18" xfId="2" applyNumberFormat="1" applyFont="1" applyFill="1" applyBorder="1" applyAlignment="1">
      <alignment horizontal="right"/>
    </xf>
    <xf numFmtId="180" fontId="6" fillId="0" borderId="12" xfId="2" applyNumberFormat="1" applyFont="1" applyFill="1" applyBorder="1" applyAlignment="1">
      <alignment horizontal="right"/>
    </xf>
    <xf numFmtId="180" fontId="6" fillId="0" borderId="23" xfId="2" applyNumberFormat="1" applyFont="1" applyFill="1" applyBorder="1" applyAlignment="1">
      <alignment horizontal="right"/>
    </xf>
    <xf numFmtId="180" fontId="6" fillId="0" borderId="24" xfId="2" applyNumberFormat="1" applyFont="1" applyFill="1" applyBorder="1" applyAlignment="1">
      <alignment horizontal="right"/>
    </xf>
    <xf numFmtId="180" fontId="6" fillId="3" borderId="27" xfId="2" applyNumberFormat="1" applyFont="1" applyFill="1" applyBorder="1" applyAlignment="1">
      <alignment horizontal="right"/>
    </xf>
    <xf numFmtId="180" fontId="6" fillId="0" borderId="31" xfId="2" applyNumberFormat="1" applyFont="1" applyFill="1" applyBorder="1" applyAlignment="1">
      <alignment horizontal="right"/>
    </xf>
    <xf numFmtId="180" fontId="6" fillId="0" borderId="27" xfId="2" applyNumberFormat="1" applyFont="1" applyBorder="1" applyAlignment="1">
      <alignment horizontal="right"/>
    </xf>
    <xf numFmtId="180" fontId="6" fillId="0" borderId="34" xfId="2" applyNumberFormat="1" applyFont="1" applyFill="1" applyBorder="1" applyAlignment="1">
      <alignment horizontal="right"/>
    </xf>
    <xf numFmtId="180" fontId="6" fillId="0" borderId="40" xfId="2" applyNumberFormat="1" applyFont="1" applyBorder="1" applyAlignment="1">
      <alignment horizontal="right"/>
    </xf>
    <xf numFmtId="180" fontId="6" fillId="3" borderId="40" xfId="2" applyNumberFormat="1" applyFont="1" applyFill="1" applyBorder="1" applyAlignment="1">
      <alignment horizontal="right"/>
    </xf>
    <xf numFmtId="180" fontId="6" fillId="0" borderId="34" xfId="2" applyNumberFormat="1" applyFont="1" applyBorder="1" applyAlignment="1">
      <alignment horizontal="right"/>
    </xf>
    <xf numFmtId="180" fontId="6" fillId="0" borderId="40" xfId="2" applyNumberFormat="1" applyFont="1" applyFill="1" applyBorder="1" applyAlignment="1">
      <alignment horizontal="right"/>
    </xf>
    <xf numFmtId="180" fontId="6" fillId="3" borderId="43" xfId="2" applyNumberFormat="1" applyFont="1" applyFill="1" applyBorder="1" applyAlignment="1">
      <alignment horizontal="right"/>
    </xf>
    <xf numFmtId="0" fontId="12" fillId="2" borderId="61" xfId="2" applyFont="1" applyFill="1" applyBorder="1" applyAlignment="1">
      <alignment horizontal="left" wrapText="1"/>
    </xf>
    <xf numFmtId="0" fontId="12" fillId="2" borderId="60" xfId="2" applyFont="1" applyFill="1" applyBorder="1" applyAlignment="1">
      <alignment horizontal="left" wrapText="1"/>
    </xf>
    <xf numFmtId="4" fontId="13" fillId="3" borderId="51" xfId="6" applyNumberFormat="1" applyFont="1" applyFill="1" applyBorder="1" applyAlignment="1">
      <alignment horizontal="center"/>
    </xf>
    <xf numFmtId="4" fontId="13" fillId="3" borderId="52" xfId="6" applyNumberFormat="1" applyFont="1" applyFill="1" applyBorder="1" applyAlignment="1">
      <alignment horizontal="center"/>
    </xf>
    <xf numFmtId="4" fontId="13" fillId="3" borderId="53" xfId="6" applyNumberFormat="1" applyFont="1" applyFill="1" applyBorder="1" applyAlignment="1">
      <alignment horizontal="center"/>
    </xf>
    <xf numFmtId="0" fontId="12" fillId="2" borderId="0" xfId="2" applyFont="1" applyFill="1" applyBorder="1" applyAlignment="1">
      <alignment horizontal="left" wrapText="1"/>
    </xf>
    <xf numFmtId="0" fontId="13" fillId="2" borderId="0" xfId="4" applyFont="1" applyFill="1" applyAlignment="1">
      <alignment wrapText="1"/>
    </xf>
    <xf numFmtId="0" fontId="12" fillId="2" borderId="52" xfId="2" applyNumberFormat="1" applyFont="1" applyFill="1" applyBorder="1" applyAlignment="1">
      <alignment horizontal="center" vertical="center" wrapText="1"/>
    </xf>
    <xf numFmtId="0" fontId="12" fillId="2" borderId="53" xfId="2" applyNumberFormat="1" applyFont="1" applyFill="1" applyBorder="1" applyAlignment="1">
      <alignment horizontal="center" vertical="center" wrapText="1"/>
    </xf>
    <xf numFmtId="0" fontId="13" fillId="3" borderId="51" xfId="6" applyFont="1" applyFill="1" applyBorder="1" applyAlignment="1">
      <alignment horizontal="center"/>
    </xf>
    <xf numFmtId="0" fontId="13" fillId="3" borderId="52" xfId="6" applyFont="1" applyFill="1" applyBorder="1" applyAlignment="1">
      <alignment horizontal="center"/>
    </xf>
    <xf numFmtId="0" fontId="13" fillId="3" borderId="53" xfId="6" applyFont="1" applyFill="1" applyBorder="1" applyAlignment="1">
      <alignment horizontal="center"/>
    </xf>
    <xf numFmtId="0" fontId="12" fillId="2" borderId="57" xfId="2" applyFont="1" applyFill="1" applyBorder="1" applyAlignment="1">
      <alignment horizontal="center" vertical="center"/>
    </xf>
    <xf numFmtId="0" fontId="12" fillId="2" borderId="49" xfId="2" applyFont="1" applyFill="1" applyBorder="1" applyAlignment="1">
      <alignment horizontal="center" vertical="center"/>
    </xf>
    <xf numFmtId="0" fontId="12" fillId="2" borderId="58" xfId="7" applyFont="1" applyFill="1" applyBorder="1" applyAlignment="1">
      <alignment horizontal="center" vertical="center"/>
    </xf>
    <xf numFmtId="0" fontId="12" fillId="2" borderId="60" xfId="7" applyFont="1" applyFill="1" applyBorder="1" applyAlignment="1">
      <alignment horizontal="center" vertical="center"/>
    </xf>
    <xf numFmtId="0" fontId="10" fillId="2" borderId="51" xfId="2" applyFont="1" applyFill="1" applyBorder="1" applyAlignment="1">
      <alignment horizontal="center"/>
    </xf>
    <xf numFmtId="0" fontId="10" fillId="2" borderId="62" xfId="2" applyFont="1" applyFill="1" applyBorder="1" applyAlignment="1">
      <alignment horizontal="center"/>
    </xf>
    <xf numFmtId="0" fontId="12" fillId="2" borderId="50" xfId="7" applyFont="1" applyFill="1" applyBorder="1" applyAlignment="1">
      <alignment horizontal="center" vertical="center"/>
    </xf>
    <xf numFmtId="0" fontId="12" fillId="2" borderId="63" xfId="7" applyFont="1" applyFill="1" applyBorder="1" applyAlignment="1">
      <alignment horizontal="center" vertical="center"/>
    </xf>
    <xf numFmtId="0" fontId="10" fillId="2" borderId="53" xfId="2" applyFont="1" applyFill="1" applyBorder="1" applyAlignment="1">
      <alignment horizontal="center"/>
    </xf>
    <xf numFmtId="0" fontId="10" fillId="2" borderId="65" xfId="2" applyFont="1" applyFill="1" applyBorder="1" applyAlignment="1">
      <alignment horizontal="center"/>
    </xf>
    <xf numFmtId="0" fontId="12" fillId="2" borderId="117" xfId="7" applyFont="1" applyFill="1" applyBorder="1" applyAlignment="1">
      <alignment horizontal="center"/>
    </xf>
    <xf numFmtId="0" fontId="12" fillId="2" borderId="68" xfId="7" applyFont="1" applyFill="1" applyBorder="1" applyAlignment="1">
      <alignment horizontal="center"/>
    </xf>
    <xf numFmtId="0" fontId="12" fillId="2" borderId="125" xfId="7" applyFont="1" applyFill="1" applyBorder="1" applyAlignment="1">
      <alignment horizontal="center"/>
    </xf>
    <xf numFmtId="0" fontId="0" fillId="0" borderId="68" xfId="0" applyBorder="1" applyAlignment="1">
      <alignment horizontal="center"/>
    </xf>
    <xf numFmtId="0" fontId="0" fillId="0" borderId="125" xfId="0" applyBorder="1" applyAlignment="1">
      <alignment horizontal="center"/>
    </xf>
    <xf numFmtId="0" fontId="12" fillId="2" borderId="62" xfId="7" applyFont="1" applyFill="1" applyBorder="1" applyAlignment="1">
      <alignment horizontal="center" vertical="center"/>
    </xf>
    <xf numFmtId="0" fontId="0" fillId="0" borderId="70" xfId="0" applyBorder="1" applyAlignment="1">
      <alignment horizontal="center" vertical="center"/>
    </xf>
    <xf numFmtId="0" fontId="0" fillId="0" borderId="65" xfId="0" applyBorder="1" applyAlignment="1">
      <alignment horizontal="center" vertical="center"/>
    </xf>
    <xf numFmtId="0" fontId="12" fillId="2" borderId="70" xfId="7" applyFont="1" applyFill="1" applyBorder="1" applyAlignment="1">
      <alignment horizontal="center" vertical="center"/>
    </xf>
    <xf numFmtId="0" fontId="12" fillId="2" borderId="65" xfId="7" applyFont="1" applyFill="1" applyBorder="1" applyAlignment="1">
      <alignment horizontal="center" vertical="center"/>
    </xf>
    <xf numFmtId="0" fontId="12" fillId="2" borderId="140" xfId="7" applyFont="1" applyFill="1" applyBorder="1" applyAlignment="1">
      <alignment horizontal="center" vertical="center"/>
    </xf>
    <xf numFmtId="0" fontId="12" fillId="2" borderId="41" xfId="7" applyFont="1" applyFill="1" applyBorder="1" applyAlignment="1">
      <alignment horizontal="center" vertical="center"/>
    </xf>
    <xf numFmtId="0" fontId="12" fillId="2" borderId="64" xfId="7" applyFont="1" applyFill="1" applyBorder="1" applyAlignment="1">
      <alignment horizontal="center" vertical="center"/>
    </xf>
    <xf numFmtId="0" fontId="12" fillId="2" borderId="117" xfId="0" applyFont="1" applyFill="1" applyBorder="1" applyAlignment="1">
      <alignment horizontal="center" vertical="center"/>
    </xf>
    <xf numFmtId="0" fontId="0" fillId="0" borderId="68" xfId="0" applyBorder="1" applyAlignment="1">
      <alignment horizontal="center" vertical="center"/>
    </xf>
    <xf numFmtId="0" fontId="0" fillId="0" borderId="125" xfId="0" applyBorder="1" applyAlignment="1">
      <alignment horizontal="center" vertical="center"/>
    </xf>
    <xf numFmtId="0" fontId="12" fillId="2" borderId="62" xfId="0" applyFont="1" applyFill="1" applyBorder="1" applyAlignment="1">
      <alignment horizontal="center" vertical="center"/>
    </xf>
    <xf numFmtId="0" fontId="12" fillId="2" borderId="70" xfId="0" applyFont="1" applyFill="1" applyBorder="1" applyAlignment="1">
      <alignment horizontal="center" vertical="center"/>
    </xf>
    <xf numFmtId="0" fontId="0" fillId="0" borderId="41" xfId="0" applyBorder="1" applyAlignment="1">
      <alignment horizontal="center" vertical="center"/>
    </xf>
    <xf numFmtId="0" fontId="0" fillId="0" borderId="64" xfId="0" applyBorder="1" applyAlignment="1">
      <alignment horizontal="center" vertical="center"/>
    </xf>
    <xf numFmtId="0" fontId="12" fillId="2" borderId="140" xfId="0" applyFont="1" applyFill="1" applyBorder="1" applyAlignment="1">
      <alignment horizontal="center" vertical="center"/>
    </xf>
    <xf numFmtId="0" fontId="12" fillId="2" borderId="41" xfId="0" applyFont="1" applyFill="1" applyBorder="1" applyAlignment="1">
      <alignment horizontal="center" vertical="center"/>
    </xf>
    <xf numFmtId="0" fontId="10" fillId="2" borderId="104" xfId="2" applyFont="1" applyFill="1" applyBorder="1" applyAlignment="1">
      <alignment vertical="center"/>
    </xf>
    <xf numFmtId="0" fontId="10" fillId="2" borderId="105" xfId="2" applyFont="1" applyFill="1" applyBorder="1" applyAlignment="1">
      <alignment vertical="center"/>
    </xf>
    <xf numFmtId="0" fontId="12" fillId="2" borderId="17" xfId="2" applyFont="1" applyFill="1" applyBorder="1" applyAlignment="1">
      <alignment horizontal="left" wrapText="1"/>
    </xf>
    <xf numFmtId="0" fontId="13" fillId="2" borderId="55" xfId="4" applyFont="1" applyFill="1" applyBorder="1" applyAlignment="1">
      <alignment wrapText="1"/>
    </xf>
    <xf numFmtId="0" fontId="12" fillId="2" borderId="61" xfId="2" applyFont="1" applyFill="1" applyBorder="1" applyAlignment="1">
      <alignment horizontal="left" vertical="justify" wrapText="1"/>
    </xf>
    <xf numFmtId="0" fontId="12" fillId="2" borderId="60" xfId="2" applyFont="1" applyFill="1" applyBorder="1" applyAlignment="1">
      <alignment horizontal="left" vertical="justify" wrapText="1"/>
    </xf>
    <xf numFmtId="0" fontId="12" fillId="2" borderId="72" xfId="2" applyFont="1" applyFill="1" applyBorder="1" applyAlignment="1">
      <alignment horizontal="center" vertical="center"/>
    </xf>
    <xf numFmtId="0" fontId="12" fillId="2" borderId="76" xfId="2" applyFont="1" applyFill="1" applyBorder="1" applyAlignment="1">
      <alignment horizontal="center" vertical="center"/>
    </xf>
    <xf numFmtId="0" fontId="12" fillId="2" borderId="73" xfId="7" applyFont="1" applyFill="1" applyBorder="1" applyAlignment="1">
      <alignment horizontal="center" vertical="center"/>
    </xf>
    <xf numFmtId="0" fontId="12" fillId="2" borderId="59" xfId="7" applyFont="1" applyFill="1" applyBorder="1" applyAlignment="1">
      <alignment horizontal="center" vertical="center"/>
    </xf>
    <xf numFmtId="0" fontId="12" fillId="2" borderId="74" xfId="7" applyFont="1" applyFill="1" applyBorder="1" applyAlignment="1">
      <alignment horizontal="center" vertical="center"/>
    </xf>
    <xf numFmtId="0" fontId="12" fillId="2" borderId="75" xfId="7" applyFont="1" applyFill="1" applyBorder="1" applyAlignment="1">
      <alignment horizontal="center" vertical="center"/>
    </xf>
    <xf numFmtId="0" fontId="12" fillId="2" borderId="77" xfId="7" applyFont="1" applyFill="1" applyBorder="1" applyAlignment="1">
      <alignment horizontal="center" vertical="center"/>
    </xf>
    <xf numFmtId="0" fontId="12" fillId="2" borderId="117" xfId="7" applyFont="1" applyFill="1" applyBorder="1" applyAlignment="1">
      <alignment vertical="center"/>
    </xf>
    <xf numFmtId="0" fontId="0" fillId="0" borderId="46" xfId="0" applyBorder="1" applyAlignment="1">
      <alignment vertical="center"/>
    </xf>
    <xf numFmtId="0" fontId="10" fillId="2" borderId="86" xfId="2" applyFont="1" applyFill="1" applyBorder="1" applyAlignment="1">
      <alignment vertical="center"/>
    </xf>
    <xf numFmtId="0" fontId="10" fillId="2" borderId="116" xfId="2" applyFont="1" applyFill="1" applyBorder="1" applyAlignment="1">
      <alignment vertical="center"/>
    </xf>
    <xf numFmtId="0" fontId="12" fillId="2" borderId="71" xfId="7" applyFont="1" applyFill="1" applyBorder="1" applyAlignment="1">
      <alignment horizontal="center" vertical="center"/>
    </xf>
  </cellXfs>
  <cellStyles count="199">
    <cellStyle name="_x000d__x000a_JournalTemplate=C:\COMFO\CTALK\JOURSTD.TPL_x000d__x000a_LbStateAddress=3 3 0 251 1 89 2 311_x000d__x000a_LbStateJou" xfId="3" xr:uid="{00000000-0005-0000-0000-000000000000}"/>
    <cellStyle name="_x000d__x000a_JournalTemplate=C:\COMFO\CTALK\JOURSTD.TPL_x000d__x000a_LbStateAddress=3 3 0 251 1 89 2 311_x000d__x000a_LbStateJou 2" xfId="9" xr:uid="{00000000-0005-0000-0000-000001000000}"/>
    <cellStyle name="1 indent" xfId="53" xr:uid="{00000000-0005-0000-0000-000002000000}"/>
    <cellStyle name="1 indent 2" xfId="122" xr:uid="{00000000-0005-0000-0000-000003000000}"/>
    <cellStyle name="2 indents" xfId="54" xr:uid="{00000000-0005-0000-0000-000004000000}"/>
    <cellStyle name="2 indents 2" xfId="123" xr:uid="{00000000-0005-0000-0000-000005000000}"/>
    <cellStyle name="20% - Accent1 2" xfId="110" xr:uid="{00000000-0005-0000-0000-000006000000}"/>
    <cellStyle name="20% - Accent1 2 2" xfId="181" xr:uid="{00000000-0005-0000-0000-000007000000}"/>
    <cellStyle name="20% - Accent1 3" xfId="147" xr:uid="{00000000-0005-0000-0000-000008000000}"/>
    <cellStyle name="20% - Accent1 4" xfId="30" xr:uid="{00000000-0005-0000-0000-000009000000}"/>
    <cellStyle name="20% - Accent2 2" xfId="112" xr:uid="{00000000-0005-0000-0000-00000A000000}"/>
    <cellStyle name="20% - Accent2 2 2" xfId="183" xr:uid="{00000000-0005-0000-0000-00000B000000}"/>
    <cellStyle name="20% - Accent2 3" xfId="149" xr:uid="{00000000-0005-0000-0000-00000C000000}"/>
    <cellStyle name="20% - Accent2 4" xfId="34" xr:uid="{00000000-0005-0000-0000-00000D000000}"/>
    <cellStyle name="20% - Accent3 2" xfId="114" xr:uid="{00000000-0005-0000-0000-00000E000000}"/>
    <cellStyle name="20% - Accent3 2 2" xfId="185" xr:uid="{00000000-0005-0000-0000-00000F000000}"/>
    <cellStyle name="20% - Accent3 3" xfId="151" xr:uid="{00000000-0005-0000-0000-000010000000}"/>
    <cellStyle name="20% - Accent3 4" xfId="38" xr:uid="{00000000-0005-0000-0000-000011000000}"/>
    <cellStyle name="20% - Accent4 2" xfId="116" xr:uid="{00000000-0005-0000-0000-000012000000}"/>
    <cellStyle name="20% - Accent4 2 2" xfId="187" xr:uid="{00000000-0005-0000-0000-000013000000}"/>
    <cellStyle name="20% - Accent4 3" xfId="153" xr:uid="{00000000-0005-0000-0000-000014000000}"/>
    <cellStyle name="20% - Accent4 4" xfId="42" xr:uid="{00000000-0005-0000-0000-000015000000}"/>
    <cellStyle name="20% - Accent5 2" xfId="118" xr:uid="{00000000-0005-0000-0000-000016000000}"/>
    <cellStyle name="20% - Accent5 2 2" xfId="189" xr:uid="{00000000-0005-0000-0000-000017000000}"/>
    <cellStyle name="20% - Accent5 3" xfId="155" xr:uid="{00000000-0005-0000-0000-000018000000}"/>
    <cellStyle name="20% - Accent5 4" xfId="46" xr:uid="{00000000-0005-0000-0000-000019000000}"/>
    <cellStyle name="20% - Accent6 2" xfId="120" xr:uid="{00000000-0005-0000-0000-00001A000000}"/>
    <cellStyle name="20% - Accent6 2 2" xfId="191" xr:uid="{00000000-0005-0000-0000-00001B000000}"/>
    <cellStyle name="20% - Accent6 3" xfId="157" xr:uid="{00000000-0005-0000-0000-00001C000000}"/>
    <cellStyle name="20% - Accent6 4" xfId="50" xr:uid="{00000000-0005-0000-0000-00001D000000}"/>
    <cellStyle name="3 indents" xfId="55" xr:uid="{00000000-0005-0000-0000-00001E000000}"/>
    <cellStyle name="3 indents 2" xfId="124" xr:uid="{00000000-0005-0000-0000-00001F000000}"/>
    <cellStyle name="4 indents" xfId="56" xr:uid="{00000000-0005-0000-0000-000020000000}"/>
    <cellStyle name="4 indents 2" xfId="133" xr:uid="{00000000-0005-0000-0000-000021000000}"/>
    <cellStyle name="40% - Accent1 2" xfId="111" xr:uid="{00000000-0005-0000-0000-000022000000}"/>
    <cellStyle name="40% - Accent1 2 2" xfId="182" xr:uid="{00000000-0005-0000-0000-000023000000}"/>
    <cellStyle name="40% - Accent1 3" xfId="148" xr:uid="{00000000-0005-0000-0000-000024000000}"/>
    <cellStyle name="40% - Accent1 4" xfId="31" xr:uid="{00000000-0005-0000-0000-000025000000}"/>
    <cellStyle name="40% - Accent2 2" xfId="113" xr:uid="{00000000-0005-0000-0000-000026000000}"/>
    <cellStyle name="40% - Accent2 2 2" xfId="184" xr:uid="{00000000-0005-0000-0000-000027000000}"/>
    <cellStyle name="40% - Accent2 3" xfId="150" xr:uid="{00000000-0005-0000-0000-000028000000}"/>
    <cellStyle name="40% - Accent2 4" xfId="35" xr:uid="{00000000-0005-0000-0000-000029000000}"/>
    <cellStyle name="40% - Accent3 2" xfId="115" xr:uid="{00000000-0005-0000-0000-00002A000000}"/>
    <cellStyle name="40% - Accent3 2 2" xfId="186" xr:uid="{00000000-0005-0000-0000-00002B000000}"/>
    <cellStyle name="40% - Accent3 3" xfId="152" xr:uid="{00000000-0005-0000-0000-00002C000000}"/>
    <cellStyle name="40% - Accent3 4" xfId="39" xr:uid="{00000000-0005-0000-0000-00002D000000}"/>
    <cellStyle name="40% - Accent4 2" xfId="117" xr:uid="{00000000-0005-0000-0000-00002E000000}"/>
    <cellStyle name="40% - Accent4 2 2" xfId="188" xr:uid="{00000000-0005-0000-0000-00002F000000}"/>
    <cellStyle name="40% - Accent4 3" xfId="154" xr:uid="{00000000-0005-0000-0000-000030000000}"/>
    <cellStyle name="40% - Accent4 4" xfId="43" xr:uid="{00000000-0005-0000-0000-000031000000}"/>
    <cellStyle name="40% - Accent5 2" xfId="119" xr:uid="{00000000-0005-0000-0000-000032000000}"/>
    <cellStyle name="40% - Accent5 2 2" xfId="190" xr:uid="{00000000-0005-0000-0000-000033000000}"/>
    <cellStyle name="40% - Accent5 3" xfId="156" xr:uid="{00000000-0005-0000-0000-000034000000}"/>
    <cellStyle name="40% - Accent5 4" xfId="47" xr:uid="{00000000-0005-0000-0000-000035000000}"/>
    <cellStyle name="40% - Accent6 2" xfId="121" xr:uid="{00000000-0005-0000-0000-000036000000}"/>
    <cellStyle name="40% - Accent6 2 2" xfId="192" xr:uid="{00000000-0005-0000-0000-000037000000}"/>
    <cellStyle name="40% - Accent6 3" xfId="158" xr:uid="{00000000-0005-0000-0000-000038000000}"/>
    <cellStyle name="40% - Accent6 4" xfId="51" xr:uid="{00000000-0005-0000-0000-000039000000}"/>
    <cellStyle name="60% - Accent1 2" xfId="32" xr:uid="{00000000-0005-0000-0000-00003A000000}"/>
    <cellStyle name="60% - Accent2 2" xfId="36" xr:uid="{00000000-0005-0000-0000-00003B000000}"/>
    <cellStyle name="60% - Accent3 2" xfId="40" xr:uid="{00000000-0005-0000-0000-00003C000000}"/>
    <cellStyle name="60% - Accent4 2" xfId="44" xr:uid="{00000000-0005-0000-0000-00003D000000}"/>
    <cellStyle name="60% - Accent5 2" xfId="48" xr:uid="{00000000-0005-0000-0000-00003E000000}"/>
    <cellStyle name="60% - Accent6 2" xfId="52" xr:uid="{00000000-0005-0000-0000-00003F000000}"/>
    <cellStyle name="Accent1 2" xfId="29" xr:uid="{00000000-0005-0000-0000-000040000000}"/>
    <cellStyle name="Accent2 2" xfId="33" xr:uid="{00000000-0005-0000-0000-000041000000}"/>
    <cellStyle name="Accent3 2" xfId="37" xr:uid="{00000000-0005-0000-0000-000042000000}"/>
    <cellStyle name="Accent4 2" xfId="41" xr:uid="{00000000-0005-0000-0000-000043000000}"/>
    <cellStyle name="Accent5 2" xfId="45" xr:uid="{00000000-0005-0000-0000-000044000000}"/>
    <cellStyle name="Accent6 2" xfId="49" xr:uid="{00000000-0005-0000-0000-000045000000}"/>
    <cellStyle name="Bad 2" xfId="89" xr:uid="{00000000-0005-0000-0000-000046000000}"/>
    <cellStyle name="Bad 3" xfId="19" xr:uid="{00000000-0005-0000-0000-000047000000}"/>
    <cellStyle name="Calculation 2" xfId="23" xr:uid="{00000000-0005-0000-0000-000048000000}"/>
    <cellStyle name="Check Cell 2" xfId="25" xr:uid="{00000000-0005-0000-0000-000049000000}"/>
    <cellStyle name="Comma" xfId="1" builtinId="3"/>
    <cellStyle name="Comma 2" xfId="141" xr:uid="{00000000-0005-0000-0000-00004B000000}"/>
    <cellStyle name="Currency 2" xfId="142" xr:uid="{00000000-0005-0000-0000-00004C000000}"/>
    <cellStyle name="Date" xfId="57" xr:uid="{00000000-0005-0000-0000-00004D000000}"/>
    <cellStyle name="Explanatory Text 2" xfId="27" xr:uid="{00000000-0005-0000-0000-00004E000000}"/>
    <cellStyle name="F2" xfId="58" xr:uid="{00000000-0005-0000-0000-00004F000000}"/>
    <cellStyle name="F3" xfId="59" xr:uid="{00000000-0005-0000-0000-000050000000}"/>
    <cellStyle name="F4" xfId="60" xr:uid="{00000000-0005-0000-0000-000051000000}"/>
    <cellStyle name="F5" xfId="61" xr:uid="{00000000-0005-0000-0000-000052000000}"/>
    <cellStyle name="F6" xfId="62" xr:uid="{00000000-0005-0000-0000-000053000000}"/>
    <cellStyle name="F7" xfId="63" xr:uid="{00000000-0005-0000-0000-000054000000}"/>
    <cellStyle name="F8" xfId="64" xr:uid="{00000000-0005-0000-0000-000055000000}"/>
    <cellStyle name="Fixed" xfId="65" xr:uid="{00000000-0005-0000-0000-000056000000}"/>
    <cellStyle name="Good 2" xfId="18" xr:uid="{00000000-0005-0000-0000-000057000000}"/>
    <cellStyle name="Heading 1 2" xfId="14" xr:uid="{00000000-0005-0000-0000-000058000000}"/>
    <cellStyle name="Heading 2 2" xfId="15" xr:uid="{00000000-0005-0000-0000-000059000000}"/>
    <cellStyle name="Heading 3 2" xfId="16" xr:uid="{00000000-0005-0000-0000-00005A000000}"/>
    <cellStyle name="Heading 4 2" xfId="17" xr:uid="{00000000-0005-0000-0000-00005B000000}"/>
    <cellStyle name="HEADING1" xfId="66" xr:uid="{00000000-0005-0000-0000-00005C000000}"/>
    <cellStyle name="HEADING2" xfId="67" xr:uid="{00000000-0005-0000-0000-00005D000000}"/>
    <cellStyle name="imf-one decimal" xfId="68" xr:uid="{00000000-0005-0000-0000-00005E000000}"/>
    <cellStyle name="imf-one decimal 2" xfId="125" xr:uid="{00000000-0005-0000-0000-00005F000000}"/>
    <cellStyle name="imf-zero decimal" xfId="69" xr:uid="{00000000-0005-0000-0000-000060000000}"/>
    <cellStyle name="imf-zero decimal 2" xfId="126" xr:uid="{00000000-0005-0000-0000-000061000000}"/>
    <cellStyle name="Input 2" xfId="21" xr:uid="{00000000-0005-0000-0000-000062000000}"/>
    <cellStyle name="Label" xfId="70" xr:uid="{00000000-0005-0000-0000-000063000000}"/>
    <cellStyle name="Linked Cell 2" xfId="24" xr:uid="{00000000-0005-0000-0000-000064000000}"/>
    <cellStyle name="Neutral 2" xfId="20" xr:uid="{00000000-0005-0000-0000-000065000000}"/>
    <cellStyle name="Normal" xfId="0" builtinId="0"/>
    <cellStyle name="Normal - Style1" xfId="71" xr:uid="{00000000-0005-0000-0000-000067000000}"/>
    <cellStyle name="Normal - Style2" xfId="72" xr:uid="{00000000-0005-0000-0000-000068000000}"/>
    <cellStyle name="Normal - Style3" xfId="73" xr:uid="{00000000-0005-0000-0000-000069000000}"/>
    <cellStyle name="Normal 10" xfId="85" xr:uid="{00000000-0005-0000-0000-00006A000000}"/>
    <cellStyle name="Normal 10 2" xfId="165" xr:uid="{00000000-0005-0000-0000-00006B000000}"/>
    <cellStyle name="Normal 11" xfId="86" xr:uid="{00000000-0005-0000-0000-00006C000000}"/>
    <cellStyle name="Normal 11 2" xfId="166" xr:uid="{00000000-0005-0000-0000-00006D000000}"/>
    <cellStyle name="Normal 12" xfId="87" xr:uid="{00000000-0005-0000-0000-00006E000000}"/>
    <cellStyle name="Normal 12 2" xfId="167" xr:uid="{00000000-0005-0000-0000-00006F000000}"/>
    <cellStyle name="Normal 13" xfId="88" xr:uid="{00000000-0005-0000-0000-000070000000}"/>
    <cellStyle name="Normal 14" xfId="97" xr:uid="{00000000-0005-0000-0000-000071000000}"/>
    <cellStyle name="Normal 14 2" xfId="168" xr:uid="{00000000-0005-0000-0000-000072000000}"/>
    <cellStyle name="Normal 15" xfId="99" xr:uid="{00000000-0005-0000-0000-000073000000}"/>
    <cellStyle name="Normal 15 2" xfId="170" xr:uid="{00000000-0005-0000-0000-000074000000}"/>
    <cellStyle name="Normal 16" xfId="103" xr:uid="{00000000-0005-0000-0000-000075000000}"/>
    <cellStyle name="Normal 16 2" xfId="127" xr:uid="{00000000-0005-0000-0000-000076000000}"/>
    <cellStyle name="Normal 16 2 2" xfId="193" xr:uid="{00000000-0005-0000-0000-000077000000}"/>
    <cellStyle name="Normal 16 3" xfId="174" xr:uid="{00000000-0005-0000-0000-000078000000}"/>
    <cellStyle name="Normal 17" xfId="105" xr:uid="{00000000-0005-0000-0000-000079000000}"/>
    <cellStyle name="Normal 17 2" xfId="128" xr:uid="{00000000-0005-0000-0000-00007A000000}"/>
    <cellStyle name="Normal 17 2 2" xfId="194" xr:uid="{00000000-0005-0000-0000-00007B000000}"/>
    <cellStyle name="Normal 17 3" xfId="176" xr:uid="{00000000-0005-0000-0000-00007C000000}"/>
    <cellStyle name="Normal 18" xfId="106" xr:uid="{00000000-0005-0000-0000-00007D000000}"/>
    <cellStyle name="Normal 18 2" xfId="177" xr:uid="{00000000-0005-0000-0000-00007E000000}"/>
    <cellStyle name="Normal 19" xfId="101" xr:uid="{00000000-0005-0000-0000-00007F000000}"/>
    <cellStyle name="Normal 19 2" xfId="129" xr:uid="{00000000-0005-0000-0000-000080000000}"/>
    <cellStyle name="Normal 19 2 2" xfId="195" xr:uid="{00000000-0005-0000-0000-000081000000}"/>
    <cellStyle name="Normal 19 3" xfId="172" xr:uid="{00000000-0005-0000-0000-000082000000}"/>
    <cellStyle name="Normal 2" xfId="10" xr:uid="{00000000-0005-0000-0000-000083000000}"/>
    <cellStyle name="Normal 2 2" xfId="13" xr:uid="{00000000-0005-0000-0000-000084000000}"/>
    <cellStyle name="Normal 2 3" xfId="144" xr:uid="{00000000-0005-0000-0000-000085000000}"/>
    <cellStyle name="Normal 2 4" xfId="74" xr:uid="{00000000-0005-0000-0000-000086000000}"/>
    <cellStyle name="Normal 20" xfId="100" xr:uid="{00000000-0005-0000-0000-000087000000}"/>
    <cellStyle name="Normal 20 2" xfId="171" xr:uid="{00000000-0005-0000-0000-000088000000}"/>
    <cellStyle name="Normal 21" xfId="102" xr:uid="{00000000-0005-0000-0000-000089000000}"/>
    <cellStyle name="Normal 21 2" xfId="173" xr:uid="{00000000-0005-0000-0000-00008A000000}"/>
    <cellStyle name="Normal 22" xfId="104" xr:uid="{00000000-0005-0000-0000-00008B000000}"/>
    <cellStyle name="Normal 22 2" xfId="175" xr:uid="{00000000-0005-0000-0000-00008C000000}"/>
    <cellStyle name="Normal 23" xfId="107" xr:uid="{00000000-0005-0000-0000-00008D000000}"/>
    <cellStyle name="Normal 23 2" xfId="178" xr:uid="{00000000-0005-0000-0000-00008E000000}"/>
    <cellStyle name="Normal 24" xfId="108" xr:uid="{00000000-0005-0000-0000-00008F000000}"/>
    <cellStyle name="Normal 24 2" xfId="179" xr:uid="{00000000-0005-0000-0000-000090000000}"/>
    <cellStyle name="Normal 25" xfId="93" xr:uid="{00000000-0005-0000-0000-000091000000}"/>
    <cellStyle name="Normal 26" xfId="135" xr:uid="{00000000-0005-0000-0000-000092000000}"/>
    <cellStyle name="Normal 27" xfId="92" xr:uid="{00000000-0005-0000-0000-000093000000}"/>
    <cellStyle name="Normal 28" xfId="96" xr:uid="{00000000-0005-0000-0000-000094000000}"/>
    <cellStyle name="Normal 29" xfId="140" xr:uid="{00000000-0005-0000-0000-000095000000}"/>
    <cellStyle name="Normal 3" xfId="78" xr:uid="{00000000-0005-0000-0000-000096000000}"/>
    <cellStyle name="Normal 30" xfId="136" xr:uid="{00000000-0005-0000-0000-000097000000}"/>
    <cellStyle name="Normal 31" xfId="91" xr:uid="{00000000-0005-0000-0000-000098000000}"/>
    <cellStyle name="Normal 32" xfId="139" xr:uid="{00000000-0005-0000-0000-000099000000}"/>
    <cellStyle name="Normal 33" xfId="138" xr:uid="{00000000-0005-0000-0000-00009A000000}"/>
    <cellStyle name="Normal 34" xfId="137" xr:uid="{00000000-0005-0000-0000-00009B000000}"/>
    <cellStyle name="Normal 35" xfId="94" xr:uid="{00000000-0005-0000-0000-00009C000000}"/>
    <cellStyle name="Normal 36" xfId="95" xr:uid="{00000000-0005-0000-0000-00009D000000}"/>
    <cellStyle name="Normal 37" xfId="143" xr:uid="{00000000-0005-0000-0000-00009E000000}"/>
    <cellStyle name="Normal 38" xfId="145" xr:uid="{00000000-0005-0000-0000-00009F000000}"/>
    <cellStyle name="Normal 39" xfId="146" xr:uid="{00000000-0005-0000-0000-0000A0000000}"/>
    <cellStyle name="Normal 4" xfId="79" xr:uid="{00000000-0005-0000-0000-0000A1000000}"/>
    <cellStyle name="Normal 4 2" xfId="130" xr:uid="{00000000-0005-0000-0000-0000A2000000}"/>
    <cellStyle name="Normal 4 3" xfId="159" xr:uid="{00000000-0005-0000-0000-0000A3000000}"/>
    <cellStyle name="Normal 40" xfId="11" xr:uid="{00000000-0005-0000-0000-0000A4000000}"/>
    <cellStyle name="Normal 41" xfId="196" xr:uid="{00000000-0005-0000-0000-0000A5000000}"/>
    <cellStyle name="Normal 42" xfId="198" xr:uid="{00000000-0005-0000-0000-0000A6000000}"/>
    <cellStyle name="Normal 43" xfId="197" xr:uid="{00000000-0005-0000-0000-0000A7000000}"/>
    <cellStyle name="Normal 5" xfId="80" xr:uid="{00000000-0005-0000-0000-0000A8000000}"/>
    <cellStyle name="Normal 5 2" xfId="134" xr:uid="{00000000-0005-0000-0000-0000A9000000}"/>
    <cellStyle name="Normal 5 3" xfId="160" xr:uid="{00000000-0005-0000-0000-0000AA000000}"/>
    <cellStyle name="Normal 6" xfId="81" xr:uid="{00000000-0005-0000-0000-0000AB000000}"/>
    <cellStyle name="Normal 6 2" xfId="161" xr:uid="{00000000-0005-0000-0000-0000AC000000}"/>
    <cellStyle name="Normal 7" xfId="82" xr:uid="{00000000-0005-0000-0000-0000AD000000}"/>
    <cellStyle name="Normal 7 2" xfId="162" xr:uid="{00000000-0005-0000-0000-0000AE000000}"/>
    <cellStyle name="Normal 8" xfId="83" xr:uid="{00000000-0005-0000-0000-0000AF000000}"/>
    <cellStyle name="Normal 8 2" xfId="163" xr:uid="{00000000-0005-0000-0000-0000B0000000}"/>
    <cellStyle name="Normal 9" xfId="84" xr:uid="{00000000-0005-0000-0000-0000B1000000}"/>
    <cellStyle name="Normal 9 2" xfId="164" xr:uid="{00000000-0005-0000-0000-0000B2000000}"/>
    <cellStyle name="Normal_Fiskalni sektor febr 2011" xfId="7" xr:uid="{00000000-0005-0000-0000-0000B3000000}"/>
    <cellStyle name="Normal_Fondovi" xfId="4" xr:uid="{00000000-0005-0000-0000-0000B4000000}"/>
    <cellStyle name="Normal_prilog C " xfId="5" xr:uid="{00000000-0005-0000-0000-0000B5000000}"/>
    <cellStyle name="Normal_Sheet1_1" xfId="2" xr:uid="{00000000-0005-0000-0000-0000B6000000}"/>
    <cellStyle name="Normal_Sheet1_RASHODI 2003" xfId="8" xr:uid="{00000000-0005-0000-0000-0000B7000000}"/>
    <cellStyle name="Normal_Sheet3" xfId="6" xr:uid="{00000000-0005-0000-0000-0000B8000000}"/>
    <cellStyle name="Note 2" xfId="98" xr:uid="{00000000-0005-0000-0000-0000B9000000}"/>
    <cellStyle name="Note 2 2" xfId="169" xr:uid="{00000000-0005-0000-0000-0000BA000000}"/>
    <cellStyle name="Note 3" xfId="109" xr:uid="{00000000-0005-0000-0000-0000BB000000}"/>
    <cellStyle name="Note 3 2" xfId="180" xr:uid="{00000000-0005-0000-0000-0000BC000000}"/>
    <cellStyle name="Obično_KnjigaZIKS i Min pomorstva i saobracaja" xfId="75" xr:uid="{00000000-0005-0000-0000-0000BD000000}"/>
    <cellStyle name="Output 2" xfId="22" xr:uid="{00000000-0005-0000-0000-0000BE000000}"/>
    <cellStyle name="Percent 2" xfId="12" xr:uid="{00000000-0005-0000-0000-0000BF000000}"/>
    <cellStyle name="percentage difference" xfId="76" xr:uid="{00000000-0005-0000-0000-0000C0000000}"/>
    <cellStyle name="percentage difference 2" xfId="131" xr:uid="{00000000-0005-0000-0000-0000C1000000}"/>
    <cellStyle name="Publication" xfId="77" xr:uid="{00000000-0005-0000-0000-0000C2000000}"/>
    <cellStyle name="Standard_Tabellenteil in EURO" xfId="132" xr:uid="{00000000-0005-0000-0000-0000C3000000}"/>
    <cellStyle name="Title 2" xfId="90" xr:uid="{00000000-0005-0000-0000-0000C4000000}"/>
    <cellStyle name="Total 2" xfId="28" xr:uid="{00000000-0005-0000-0000-0000C5000000}"/>
    <cellStyle name="Warning Text 2" xfId="26" xr:uid="{00000000-0005-0000-0000-0000C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T66"/>
  <sheetViews>
    <sheetView tabSelected="1" zoomScale="130" zoomScaleNormal="130" workbookViewId="0">
      <pane xSplit="8" topLeftCell="N1" activePane="topRight" state="frozen"/>
      <selection pane="topRight" activeCell="R64" sqref="R64"/>
    </sheetView>
  </sheetViews>
  <sheetFormatPr defaultRowHeight="12.75"/>
  <cols>
    <col min="1" max="1" width="37" customWidth="1"/>
    <col min="2" max="5" width="8.85546875" customWidth="1"/>
    <col min="6" max="6" width="10.42578125" customWidth="1"/>
    <col min="7" max="8" width="8.140625" customWidth="1"/>
    <col min="9" max="9" width="7.85546875" customWidth="1"/>
    <col min="10" max="20" width="8.85546875" customWidth="1"/>
    <col min="21" max="21" width="41" customWidth="1"/>
  </cols>
  <sheetData>
    <row r="1" spans="1:46" ht="15">
      <c r="A1" s="1" t="s">
        <v>150</v>
      </c>
      <c r="B1" s="2"/>
      <c r="C1" s="2"/>
      <c r="D1" s="2"/>
      <c r="E1" s="2"/>
      <c r="F1" s="2"/>
      <c r="G1" s="2"/>
      <c r="H1" s="2"/>
      <c r="I1" s="2"/>
      <c r="J1" s="2"/>
      <c r="K1" s="2"/>
      <c r="L1" s="2"/>
      <c r="M1" s="2"/>
      <c r="N1" s="2"/>
      <c r="O1" s="2"/>
      <c r="P1" s="2"/>
      <c r="Q1" s="2"/>
      <c r="R1" s="2"/>
      <c r="S1" s="2"/>
      <c r="T1" s="2"/>
      <c r="U1" s="3" t="s">
        <v>189</v>
      </c>
      <c r="V1" s="4"/>
      <c r="W1" s="4"/>
      <c r="X1" s="4"/>
      <c r="Y1" s="4"/>
      <c r="Z1" s="4"/>
      <c r="AA1" s="4"/>
      <c r="AB1" s="4"/>
      <c r="AC1" s="4"/>
      <c r="AD1" s="4"/>
      <c r="AE1" s="4"/>
      <c r="AF1" s="4"/>
      <c r="AG1" s="4"/>
      <c r="AH1" s="4"/>
      <c r="AI1" s="4"/>
      <c r="AJ1" s="4"/>
      <c r="AK1" s="4"/>
      <c r="AL1" s="4"/>
      <c r="AM1" s="4"/>
      <c r="AN1" s="4"/>
      <c r="AO1" s="4"/>
      <c r="AP1" s="4"/>
      <c r="AQ1" s="4"/>
      <c r="AR1" s="4"/>
      <c r="AS1" s="4"/>
      <c r="AT1" s="4"/>
    </row>
    <row r="2" spans="1:46" ht="15">
      <c r="A2" s="5" t="s">
        <v>0</v>
      </c>
      <c r="B2" s="6"/>
      <c r="C2" s="6"/>
      <c r="D2" s="6"/>
      <c r="E2" s="6"/>
      <c r="F2" s="6"/>
      <c r="G2" s="6"/>
      <c r="H2" s="6"/>
      <c r="I2" s="6"/>
      <c r="J2" s="6"/>
      <c r="K2" s="6"/>
      <c r="L2" s="6"/>
      <c r="M2" s="6"/>
      <c r="N2" s="6"/>
      <c r="O2" s="6"/>
      <c r="P2" s="6"/>
      <c r="Q2" s="6"/>
      <c r="R2" s="6"/>
      <c r="S2" s="6"/>
      <c r="T2" s="6"/>
      <c r="U2" s="5" t="s">
        <v>1</v>
      </c>
      <c r="V2" s="4"/>
      <c r="W2" s="4"/>
      <c r="X2" s="4"/>
      <c r="Y2" s="4"/>
      <c r="Z2" s="4"/>
      <c r="AA2" s="4"/>
      <c r="AB2" s="4"/>
      <c r="AC2" s="4"/>
      <c r="AD2" s="4"/>
      <c r="AE2" s="4"/>
      <c r="AF2" s="4"/>
      <c r="AG2" s="4"/>
      <c r="AH2" s="4"/>
      <c r="AI2" s="4"/>
      <c r="AJ2" s="4"/>
      <c r="AK2" s="4"/>
      <c r="AL2" s="4"/>
      <c r="AM2" s="4"/>
      <c r="AN2" s="4"/>
      <c r="AO2" s="4"/>
      <c r="AP2" s="4"/>
      <c r="AQ2" s="4"/>
      <c r="AR2" s="4"/>
      <c r="AS2" s="4"/>
      <c r="AT2" s="4"/>
    </row>
    <row r="3" spans="1:46" ht="13.5" thickBot="1">
      <c r="A3" s="7" t="s">
        <v>2</v>
      </c>
      <c r="B3" s="8">
        <v>2006</v>
      </c>
      <c r="C3" s="8">
        <v>2007</v>
      </c>
      <c r="D3" s="9">
        <v>2008</v>
      </c>
      <c r="E3" s="9">
        <v>2009</v>
      </c>
      <c r="F3" s="9">
        <v>2010</v>
      </c>
      <c r="G3" s="9">
        <v>2011</v>
      </c>
      <c r="H3" s="9">
        <v>2012</v>
      </c>
      <c r="I3" s="9">
        <v>2013</v>
      </c>
      <c r="J3" s="9">
        <v>2014</v>
      </c>
      <c r="K3" s="230">
        <v>2015</v>
      </c>
      <c r="L3" s="231">
        <v>2016</v>
      </c>
      <c r="M3" s="231">
        <v>2017</v>
      </c>
      <c r="N3" s="304">
        <v>2018</v>
      </c>
      <c r="O3" s="8">
        <v>2019</v>
      </c>
      <c r="P3" s="231">
        <v>2020</v>
      </c>
      <c r="Q3" s="304">
        <v>2021</v>
      </c>
      <c r="R3" s="8" t="s">
        <v>217</v>
      </c>
      <c r="S3" s="8" t="s">
        <v>218</v>
      </c>
      <c r="T3" s="8">
        <v>2024</v>
      </c>
      <c r="U3" s="10" t="s">
        <v>3</v>
      </c>
      <c r="V3" s="4"/>
      <c r="W3" s="4"/>
      <c r="X3" s="4"/>
      <c r="Y3" s="4"/>
      <c r="Z3" s="4"/>
      <c r="AA3" s="4"/>
      <c r="AB3" s="4"/>
      <c r="AC3" s="4"/>
      <c r="AD3" s="4"/>
      <c r="AE3" s="4"/>
      <c r="AF3" s="4"/>
      <c r="AG3" s="4"/>
      <c r="AH3" s="4"/>
      <c r="AI3" s="4"/>
      <c r="AJ3" s="4"/>
      <c r="AK3" s="4"/>
      <c r="AL3" s="4"/>
      <c r="AM3" s="4"/>
      <c r="AN3" s="4"/>
      <c r="AO3" s="4"/>
      <c r="AP3" s="4"/>
      <c r="AQ3" s="4"/>
      <c r="AR3" s="4"/>
      <c r="AS3" s="4"/>
      <c r="AT3" s="4"/>
    </row>
    <row r="4" spans="1:46">
      <c r="A4" s="11" t="s">
        <v>4</v>
      </c>
      <c r="B4" s="12">
        <f t="shared" ref="B4:H4" si="0">SUM(B5:B11)</f>
        <v>499.37999999999994</v>
      </c>
      <c r="C4" s="13">
        <f t="shared" si="0"/>
        <v>708.02</v>
      </c>
      <c r="D4" s="13">
        <f>SUM(D5:D11)</f>
        <v>827.97</v>
      </c>
      <c r="E4" s="13">
        <f t="shared" si="0"/>
        <v>712.44</v>
      </c>
      <c r="F4" s="13">
        <f t="shared" si="0"/>
        <v>675.80000000000007</v>
      </c>
      <c r="G4" s="14">
        <f t="shared" si="0"/>
        <v>704.07</v>
      </c>
      <c r="H4" s="14">
        <f t="shared" si="0"/>
        <v>687.43999999999994</v>
      </c>
      <c r="I4" s="449">
        <v>755696459.51000011</v>
      </c>
      <c r="J4" s="217">
        <f t="shared" ref="J4:R4" si="1">SUM(J5:J11)</f>
        <v>833.21</v>
      </c>
      <c r="K4" s="217">
        <f t="shared" si="1"/>
        <v>805.54</v>
      </c>
      <c r="L4" s="217">
        <f t="shared" si="1"/>
        <v>886.52700000000004</v>
      </c>
      <c r="M4" s="217">
        <f t="shared" si="1"/>
        <v>971.16000000000008</v>
      </c>
      <c r="N4" s="331">
        <f t="shared" si="1"/>
        <v>1068.94</v>
      </c>
      <c r="O4" s="217">
        <f t="shared" si="1"/>
        <v>1172.75</v>
      </c>
      <c r="P4" s="217">
        <f t="shared" si="1"/>
        <v>966.09999999999991</v>
      </c>
      <c r="Q4" s="217">
        <f t="shared" si="1"/>
        <v>1183.8699999999999</v>
      </c>
      <c r="R4" s="217">
        <f t="shared" si="1"/>
        <v>1381.13</v>
      </c>
      <c r="S4" s="217">
        <f>SUM(S5:S11)</f>
        <v>1666.0200000000002</v>
      </c>
      <c r="T4" s="217">
        <f>SUM(T5:T11)</f>
        <v>1968.6</v>
      </c>
      <c r="U4" s="15" t="s">
        <v>5</v>
      </c>
      <c r="V4" s="4"/>
      <c r="W4" s="4"/>
      <c r="X4" s="4"/>
      <c r="Y4" s="4"/>
      <c r="Z4" s="4"/>
      <c r="AA4" s="4"/>
      <c r="AB4" s="4"/>
      <c r="AC4" s="4"/>
      <c r="AD4" s="4"/>
      <c r="AE4" s="4"/>
      <c r="AF4" s="4"/>
      <c r="AG4" s="4"/>
      <c r="AH4" s="4"/>
      <c r="AI4" s="4"/>
      <c r="AJ4" s="4"/>
      <c r="AK4" s="4"/>
      <c r="AL4" s="4"/>
      <c r="AM4" s="4"/>
      <c r="AN4" s="4"/>
      <c r="AO4" s="4"/>
      <c r="AP4" s="4"/>
      <c r="AQ4" s="4"/>
      <c r="AR4" s="4"/>
      <c r="AS4" s="4"/>
      <c r="AT4" s="4"/>
    </row>
    <row r="5" spans="1:46">
      <c r="A5" s="16" t="s">
        <v>6</v>
      </c>
      <c r="B5" s="17">
        <v>72.489999999999995</v>
      </c>
      <c r="C5" s="18">
        <v>85.4</v>
      </c>
      <c r="D5" s="18">
        <v>111.92</v>
      </c>
      <c r="E5" s="18">
        <v>94.99</v>
      </c>
      <c r="F5" s="18">
        <v>89.75</v>
      </c>
      <c r="G5" s="19">
        <v>81.64</v>
      </c>
      <c r="H5" s="19">
        <v>82.26</v>
      </c>
      <c r="I5" s="450">
        <v>95618433.909999996</v>
      </c>
      <c r="J5" s="19">
        <v>104.41</v>
      </c>
      <c r="K5" s="19">
        <v>104.77</v>
      </c>
      <c r="L5" s="19">
        <v>123.13200000000001</v>
      </c>
      <c r="M5" s="19">
        <v>111.98</v>
      </c>
      <c r="N5" s="19">
        <v>124.9</v>
      </c>
      <c r="O5" s="19">
        <v>125</v>
      </c>
      <c r="P5" s="19">
        <v>118.34</v>
      </c>
      <c r="Q5" s="19">
        <v>126.86</v>
      </c>
      <c r="R5" s="19">
        <v>83.04</v>
      </c>
      <c r="S5" s="19">
        <v>66.41</v>
      </c>
      <c r="T5" s="438">
        <v>88.15</v>
      </c>
      <c r="U5" s="20" t="s">
        <v>7</v>
      </c>
      <c r="V5" s="4"/>
      <c r="W5" s="4"/>
      <c r="X5" s="4"/>
      <c r="Y5" s="4"/>
      <c r="Z5" s="4"/>
      <c r="AA5" s="4"/>
      <c r="AB5" s="4"/>
      <c r="AC5" s="4"/>
      <c r="AD5" s="4"/>
      <c r="AE5" s="4"/>
      <c r="AF5" s="4"/>
      <c r="AG5" s="4"/>
      <c r="AH5" s="4"/>
      <c r="AI5" s="4"/>
      <c r="AJ5" s="4"/>
      <c r="AK5" s="4"/>
      <c r="AL5" s="4"/>
      <c r="AM5" s="4"/>
      <c r="AN5" s="4"/>
      <c r="AO5" s="4"/>
      <c r="AP5" s="4"/>
      <c r="AQ5" s="4"/>
      <c r="AR5" s="4"/>
      <c r="AS5" s="4"/>
      <c r="AT5" s="4"/>
    </row>
    <row r="6" spans="1:46">
      <c r="A6" s="16" t="s">
        <v>8</v>
      </c>
      <c r="B6" s="17">
        <v>12.68</v>
      </c>
      <c r="C6" s="18">
        <v>39.08</v>
      </c>
      <c r="D6" s="18">
        <v>62.8</v>
      </c>
      <c r="E6" s="18">
        <v>54.74</v>
      </c>
      <c r="F6" s="18">
        <v>20.27</v>
      </c>
      <c r="G6" s="19">
        <v>36.1</v>
      </c>
      <c r="H6" s="19">
        <v>64.010000000000005</v>
      </c>
      <c r="I6" s="450">
        <v>40638726.390000008</v>
      </c>
      <c r="J6" s="19">
        <v>45.02</v>
      </c>
      <c r="K6" s="19">
        <v>42.15</v>
      </c>
      <c r="L6" s="19">
        <v>45.255000000000003</v>
      </c>
      <c r="M6" s="19">
        <v>49.23</v>
      </c>
      <c r="N6" s="334">
        <v>68.17</v>
      </c>
      <c r="O6" s="334">
        <v>72.81</v>
      </c>
      <c r="P6" s="19">
        <v>78.430000000000007</v>
      </c>
      <c r="Q6" s="334">
        <v>74.709999999999994</v>
      </c>
      <c r="R6" s="334">
        <v>90.17</v>
      </c>
      <c r="S6" s="334">
        <v>151.29</v>
      </c>
      <c r="T6" s="439">
        <v>213.97</v>
      </c>
      <c r="U6" s="20" t="s">
        <v>9</v>
      </c>
      <c r="V6" s="4"/>
      <c r="W6" s="4"/>
      <c r="X6" s="4"/>
      <c r="Y6" s="4"/>
      <c r="Z6" s="4"/>
      <c r="AA6" s="4"/>
      <c r="AB6" s="4"/>
      <c r="AC6" s="4"/>
      <c r="AD6" s="4"/>
      <c r="AE6" s="4"/>
      <c r="AF6" s="4"/>
      <c r="AG6" s="4"/>
      <c r="AH6" s="4"/>
      <c r="AI6" s="4"/>
      <c r="AJ6" s="4"/>
      <c r="AK6" s="4"/>
      <c r="AL6" s="4"/>
      <c r="AM6" s="4"/>
      <c r="AN6" s="4"/>
      <c r="AO6" s="4"/>
      <c r="AP6" s="4"/>
      <c r="AQ6" s="4"/>
      <c r="AR6" s="4"/>
      <c r="AS6" s="4"/>
      <c r="AT6" s="4"/>
    </row>
    <row r="7" spans="1:46" ht="18" customHeight="1">
      <c r="A7" s="21" t="s">
        <v>10</v>
      </c>
      <c r="B7" s="17">
        <v>7.37</v>
      </c>
      <c r="C7" s="18">
        <v>20.59</v>
      </c>
      <c r="D7" s="22">
        <v>11.43</v>
      </c>
      <c r="E7" s="22">
        <v>5.21</v>
      </c>
      <c r="F7" s="22">
        <v>4.9400000000000004</v>
      </c>
      <c r="G7" s="19">
        <v>1.24</v>
      </c>
      <c r="H7" s="19">
        <v>1.44</v>
      </c>
      <c r="I7" s="450">
        <v>1440565.32</v>
      </c>
      <c r="J7" s="19">
        <v>1.48</v>
      </c>
      <c r="K7" s="223">
        <v>1.49</v>
      </c>
      <c r="L7" s="223">
        <v>1.33</v>
      </c>
      <c r="M7" s="223">
        <v>1.53</v>
      </c>
      <c r="N7" s="19">
        <v>1.84</v>
      </c>
      <c r="O7" s="19">
        <v>2.04</v>
      </c>
      <c r="P7" s="19">
        <v>1.54</v>
      </c>
      <c r="Q7" s="19">
        <v>2.08</v>
      </c>
      <c r="R7" s="19">
        <v>1.48</v>
      </c>
      <c r="S7" s="19">
        <v>0</v>
      </c>
      <c r="T7" s="438">
        <v>0</v>
      </c>
      <c r="U7" s="23" t="s">
        <v>11</v>
      </c>
      <c r="V7" s="4"/>
      <c r="W7" s="4"/>
      <c r="X7" s="4"/>
      <c r="Y7" s="4"/>
      <c r="Z7" s="4"/>
      <c r="AA7" s="4"/>
      <c r="AB7" s="4"/>
      <c r="AC7" s="4"/>
      <c r="AD7" s="4"/>
      <c r="AE7" s="4"/>
      <c r="AF7" s="4"/>
      <c r="AG7" s="4"/>
      <c r="AH7" s="4"/>
      <c r="AI7" s="4"/>
      <c r="AJ7" s="4"/>
      <c r="AK7" s="4"/>
      <c r="AL7" s="4"/>
      <c r="AM7" s="4"/>
      <c r="AN7" s="4"/>
      <c r="AO7" s="4"/>
      <c r="AP7" s="4"/>
      <c r="AQ7" s="4"/>
      <c r="AR7" s="4"/>
      <c r="AS7" s="4"/>
      <c r="AT7" s="4"/>
    </row>
    <row r="8" spans="1:46">
      <c r="A8" s="16" t="s">
        <v>12</v>
      </c>
      <c r="B8" s="24">
        <v>273.14999999999998</v>
      </c>
      <c r="C8" s="25">
        <v>393.17</v>
      </c>
      <c r="D8" s="26">
        <v>440.06</v>
      </c>
      <c r="E8" s="26">
        <v>370.78</v>
      </c>
      <c r="F8" s="26">
        <v>364.18</v>
      </c>
      <c r="G8" s="27">
        <v>392.23</v>
      </c>
      <c r="H8" s="27">
        <v>354.71</v>
      </c>
      <c r="I8" s="451">
        <v>429195069.32999998</v>
      </c>
      <c r="J8" s="27">
        <v>497.59</v>
      </c>
      <c r="K8" s="365">
        <v>457.12</v>
      </c>
      <c r="L8" s="27">
        <v>500.66</v>
      </c>
      <c r="M8" s="366">
        <v>548.71</v>
      </c>
      <c r="N8" s="27">
        <v>616.91</v>
      </c>
      <c r="O8" s="27">
        <v>695.73</v>
      </c>
      <c r="P8" s="27">
        <v>529.78</v>
      </c>
      <c r="Q8" s="27">
        <v>691.95</v>
      </c>
      <c r="R8" s="27">
        <v>908.05</v>
      </c>
      <c r="S8" s="27">
        <v>1059.27</v>
      </c>
      <c r="T8" s="27">
        <v>1222.5999999999999</v>
      </c>
      <c r="U8" s="20" t="s">
        <v>179</v>
      </c>
      <c r="V8" s="28"/>
      <c r="W8" s="28"/>
      <c r="X8" s="28"/>
      <c r="Y8" s="28"/>
      <c r="Z8" s="28"/>
      <c r="AA8" s="28"/>
      <c r="AB8" s="28"/>
      <c r="AC8" s="28"/>
      <c r="AD8" s="28"/>
      <c r="AE8" s="28"/>
      <c r="AF8" s="28"/>
      <c r="AG8" s="28"/>
      <c r="AH8" s="28"/>
      <c r="AI8" s="28"/>
      <c r="AJ8" s="28"/>
      <c r="AK8" s="28"/>
      <c r="AL8" s="28"/>
      <c r="AM8" s="28"/>
      <c r="AN8" s="28"/>
      <c r="AO8" s="28"/>
      <c r="AP8" s="28"/>
      <c r="AQ8" s="28"/>
      <c r="AR8" s="28"/>
      <c r="AS8" s="28"/>
      <c r="AT8" s="28"/>
    </row>
    <row r="9" spans="1:46">
      <c r="A9" s="16" t="s">
        <v>13</v>
      </c>
      <c r="B9" s="24">
        <v>72.38</v>
      </c>
      <c r="C9" s="25">
        <v>94.54</v>
      </c>
      <c r="D9" s="26">
        <v>120.3</v>
      </c>
      <c r="E9" s="26">
        <v>128.68</v>
      </c>
      <c r="F9" s="26">
        <v>134.26</v>
      </c>
      <c r="G9" s="27">
        <v>143.38</v>
      </c>
      <c r="H9" s="27">
        <v>151.77000000000001</v>
      </c>
      <c r="I9" s="451">
        <v>161445470.17000002</v>
      </c>
      <c r="J9" s="27">
        <v>156.47</v>
      </c>
      <c r="K9" s="27">
        <v>170.01</v>
      </c>
      <c r="L9" s="27">
        <v>182.67</v>
      </c>
      <c r="M9" s="27">
        <v>225.08</v>
      </c>
      <c r="N9" s="27">
        <v>221.18</v>
      </c>
      <c r="O9" s="27">
        <v>235.52</v>
      </c>
      <c r="P9" s="27">
        <v>205.39</v>
      </c>
      <c r="Q9" s="27">
        <v>248.72</v>
      </c>
      <c r="R9" s="27">
        <v>245.87</v>
      </c>
      <c r="S9" s="27">
        <v>323.12</v>
      </c>
      <c r="T9" s="440">
        <v>368.59</v>
      </c>
      <c r="U9" s="20" t="s">
        <v>14</v>
      </c>
      <c r="V9" s="4"/>
      <c r="W9" s="4"/>
      <c r="X9" s="4"/>
      <c r="Y9" s="4"/>
      <c r="Z9" s="4"/>
      <c r="AA9" s="4"/>
      <c r="AB9" s="4"/>
      <c r="AC9" s="4"/>
      <c r="AD9" s="4"/>
      <c r="AE9" s="4"/>
      <c r="AF9" s="4"/>
      <c r="AG9" s="4"/>
      <c r="AH9" s="4"/>
      <c r="AI9" s="4"/>
      <c r="AJ9" s="4"/>
      <c r="AK9" s="4"/>
      <c r="AL9" s="4"/>
      <c r="AM9" s="4"/>
      <c r="AN9" s="4"/>
      <c r="AO9" s="4"/>
      <c r="AP9" s="4"/>
      <c r="AQ9" s="4"/>
      <c r="AR9" s="4"/>
      <c r="AS9" s="4"/>
      <c r="AT9" s="4"/>
    </row>
    <row r="10" spans="1:46">
      <c r="A10" s="21" t="s">
        <v>15</v>
      </c>
      <c r="B10" s="24">
        <v>56.77</v>
      </c>
      <c r="C10" s="25">
        <v>68.5</v>
      </c>
      <c r="D10" s="26">
        <v>72.930000000000007</v>
      </c>
      <c r="E10" s="26">
        <v>49.12</v>
      </c>
      <c r="F10" s="26">
        <v>50.81</v>
      </c>
      <c r="G10" s="27">
        <v>45.33</v>
      </c>
      <c r="H10" s="27">
        <v>28.97</v>
      </c>
      <c r="I10" s="451">
        <v>22269382.640000001</v>
      </c>
      <c r="J10" s="27">
        <v>22.27</v>
      </c>
      <c r="K10" s="27">
        <v>22.89</v>
      </c>
      <c r="L10" s="27">
        <v>24.28</v>
      </c>
      <c r="M10" s="27">
        <v>25.43</v>
      </c>
      <c r="N10" s="37">
        <v>26.63</v>
      </c>
      <c r="O10" s="27">
        <v>28.53</v>
      </c>
      <c r="P10" s="37">
        <v>22.64</v>
      </c>
      <c r="Q10" s="27">
        <v>28.3</v>
      </c>
      <c r="R10" s="27">
        <v>40.24</v>
      </c>
      <c r="S10" s="27">
        <v>52.19</v>
      </c>
      <c r="T10" s="440">
        <v>60.38</v>
      </c>
      <c r="U10" s="23" t="s">
        <v>16</v>
      </c>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row>
    <row r="11" spans="1:46">
      <c r="A11" s="16" t="s">
        <v>17</v>
      </c>
      <c r="B11" s="24">
        <v>4.54</v>
      </c>
      <c r="C11" s="25">
        <v>6.74</v>
      </c>
      <c r="D11" s="26">
        <v>8.5299999999999994</v>
      </c>
      <c r="E11" s="26">
        <v>8.92</v>
      </c>
      <c r="F11" s="26">
        <v>11.59</v>
      </c>
      <c r="G11" s="27">
        <v>4.1500000000000004</v>
      </c>
      <c r="H11" s="27">
        <v>4.28</v>
      </c>
      <c r="I11" s="451">
        <v>5088811.7500000009</v>
      </c>
      <c r="J11" s="27">
        <v>5.97</v>
      </c>
      <c r="K11" s="27">
        <v>7.11</v>
      </c>
      <c r="L11" s="27">
        <v>9.1999999999999993</v>
      </c>
      <c r="M11" s="27">
        <v>9.1999999999999993</v>
      </c>
      <c r="N11" s="27">
        <v>9.31</v>
      </c>
      <c r="O11" s="27">
        <v>13.12</v>
      </c>
      <c r="P11" s="27">
        <v>9.98</v>
      </c>
      <c r="Q11" s="27">
        <v>11.25</v>
      </c>
      <c r="R11" s="27">
        <v>12.28</v>
      </c>
      <c r="S11" s="27">
        <v>13.74</v>
      </c>
      <c r="T11" s="440">
        <v>14.91</v>
      </c>
      <c r="U11" s="20" t="s">
        <v>18</v>
      </c>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row>
    <row r="12" spans="1:46">
      <c r="A12" s="29" t="s">
        <v>19</v>
      </c>
      <c r="B12" s="30">
        <f t="shared" ref="B12:H12" si="2">SUM(B13:B16)</f>
        <v>255.15</v>
      </c>
      <c r="C12" s="31">
        <f t="shared" si="2"/>
        <v>306.79000000000002</v>
      </c>
      <c r="D12" s="31">
        <f t="shared" si="2"/>
        <v>339.91</v>
      </c>
      <c r="E12" s="31">
        <f>SUM(E13:E16)</f>
        <v>307.55</v>
      </c>
      <c r="F12" s="31">
        <f t="shared" si="2"/>
        <v>379.74999999999994</v>
      </c>
      <c r="G12" s="32">
        <f t="shared" si="2"/>
        <v>353.58</v>
      </c>
      <c r="H12" s="32">
        <f t="shared" si="2"/>
        <v>362.25</v>
      </c>
      <c r="I12" s="452">
        <v>398494284.19000006</v>
      </c>
      <c r="J12" s="49">
        <f t="shared" ref="J12:Q12" si="3">SUM(J13:J16)</f>
        <v>444.3</v>
      </c>
      <c r="K12" s="40">
        <f t="shared" si="3"/>
        <v>437.29</v>
      </c>
      <c r="L12" s="40">
        <f t="shared" si="3"/>
        <v>462.88600000000002</v>
      </c>
      <c r="M12" s="40">
        <f t="shared" si="3"/>
        <v>494.9500000000001</v>
      </c>
      <c r="N12" s="332">
        <f t="shared" si="3"/>
        <v>524.44000000000005</v>
      </c>
      <c r="O12" s="40">
        <f t="shared" si="3"/>
        <v>546.2600000000001</v>
      </c>
      <c r="P12" s="49">
        <f t="shared" si="3"/>
        <v>531.02</v>
      </c>
      <c r="Q12" s="49">
        <f t="shared" si="3"/>
        <v>554.4799999999999</v>
      </c>
      <c r="R12" s="49">
        <f>SUM(R13:R16)</f>
        <v>462.79999999999995</v>
      </c>
      <c r="S12" s="332">
        <f>SUM(S13:S16)</f>
        <v>575.73</v>
      </c>
      <c r="T12" s="332">
        <f>SUM(T13:T16)</f>
        <v>584.70000000000005</v>
      </c>
      <c r="U12" s="33" t="s">
        <v>178</v>
      </c>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row>
    <row r="13" spans="1:46" ht="21.75" customHeight="1">
      <c r="A13" s="21" t="s">
        <v>20</v>
      </c>
      <c r="B13" s="24">
        <v>138.18</v>
      </c>
      <c r="C13" s="25">
        <v>173.52</v>
      </c>
      <c r="D13" s="26">
        <v>213.85</v>
      </c>
      <c r="E13" s="26">
        <v>199.51</v>
      </c>
      <c r="F13" s="26">
        <v>233.5</v>
      </c>
      <c r="G13" s="27">
        <v>213.45</v>
      </c>
      <c r="H13" s="27">
        <v>216.5</v>
      </c>
      <c r="I13" s="451">
        <v>241949355.73000002</v>
      </c>
      <c r="J13" s="27">
        <v>270.12</v>
      </c>
      <c r="K13" s="27">
        <v>264.10000000000002</v>
      </c>
      <c r="L13" s="27">
        <v>273.553</v>
      </c>
      <c r="M13" s="27">
        <v>303.04000000000002</v>
      </c>
      <c r="N13" s="27">
        <v>316.98</v>
      </c>
      <c r="O13" s="27">
        <v>329.18</v>
      </c>
      <c r="P13" s="37">
        <v>330.81</v>
      </c>
      <c r="Q13" s="37">
        <v>343.74</v>
      </c>
      <c r="R13" s="37">
        <v>405.9</v>
      </c>
      <c r="S13" s="37">
        <v>526.51</v>
      </c>
      <c r="T13" s="37">
        <v>532.75</v>
      </c>
      <c r="U13" s="34" t="s">
        <v>108</v>
      </c>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row>
    <row r="14" spans="1:46">
      <c r="A14" s="16" t="s">
        <v>21</v>
      </c>
      <c r="B14" s="24">
        <v>110.59</v>
      </c>
      <c r="C14" s="25">
        <v>125.45</v>
      </c>
      <c r="D14" s="26">
        <v>115.86</v>
      </c>
      <c r="E14" s="26">
        <v>97.59</v>
      </c>
      <c r="F14" s="26">
        <v>129.88999999999999</v>
      </c>
      <c r="G14" s="335">
        <v>120.89</v>
      </c>
      <c r="H14" s="37">
        <v>125.74</v>
      </c>
      <c r="I14" s="453">
        <v>134703897.09</v>
      </c>
      <c r="J14" s="37">
        <v>151.03</v>
      </c>
      <c r="K14" s="37">
        <v>150.31</v>
      </c>
      <c r="L14" s="37">
        <v>164.37899999999999</v>
      </c>
      <c r="M14" s="37">
        <v>167.4</v>
      </c>
      <c r="N14" s="37">
        <v>182.05</v>
      </c>
      <c r="O14" s="37">
        <v>187.75</v>
      </c>
      <c r="P14" s="27">
        <v>171.56</v>
      </c>
      <c r="Q14" s="35">
        <v>180.57</v>
      </c>
      <c r="R14" s="35">
        <v>25.05</v>
      </c>
      <c r="S14" s="35">
        <v>7.03</v>
      </c>
      <c r="T14" s="35">
        <v>5.42</v>
      </c>
      <c r="U14" s="36" t="s">
        <v>109</v>
      </c>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row>
    <row r="15" spans="1:46">
      <c r="A15" s="16" t="s">
        <v>22</v>
      </c>
      <c r="B15" s="24">
        <v>6.38</v>
      </c>
      <c r="C15" s="25">
        <v>7.82</v>
      </c>
      <c r="D15" s="26">
        <v>9.41</v>
      </c>
      <c r="E15" s="26">
        <v>10.45</v>
      </c>
      <c r="F15" s="26">
        <v>10.15</v>
      </c>
      <c r="G15" s="37">
        <v>10.77</v>
      </c>
      <c r="H15" s="37">
        <v>9.99</v>
      </c>
      <c r="I15" s="453">
        <v>10770190.189999999</v>
      </c>
      <c r="J15" s="37">
        <v>12.16</v>
      </c>
      <c r="K15" s="27">
        <v>12.11</v>
      </c>
      <c r="L15" s="27">
        <v>12.991</v>
      </c>
      <c r="M15" s="27">
        <v>12.6</v>
      </c>
      <c r="N15" s="27">
        <v>13.59</v>
      </c>
      <c r="O15" s="27">
        <v>15.12</v>
      </c>
      <c r="P15" s="27">
        <v>15.42</v>
      </c>
      <c r="Q15" s="37">
        <v>16.36</v>
      </c>
      <c r="R15" s="37">
        <v>18.399999999999999</v>
      </c>
      <c r="S15" s="37">
        <v>24.22</v>
      </c>
      <c r="T15" s="37">
        <v>26.96</v>
      </c>
      <c r="U15" s="38" t="s">
        <v>110</v>
      </c>
      <c r="V15" s="61"/>
      <c r="W15" s="61"/>
      <c r="X15" s="61"/>
      <c r="Y15" s="61"/>
      <c r="Z15" s="28"/>
      <c r="AA15" s="28"/>
      <c r="AB15" s="28"/>
      <c r="AC15" s="28"/>
      <c r="AD15" s="28"/>
      <c r="AE15" s="28"/>
      <c r="AF15" s="28"/>
      <c r="AG15" s="28"/>
      <c r="AH15" s="28"/>
      <c r="AI15" s="28"/>
      <c r="AJ15" s="28"/>
      <c r="AK15" s="28"/>
      <c r="AL15" s="28"/>
      <c r="AM15" s="28"/>
      <c r="AN15" s="28"/>
      <c r="AO15" s="28"/>
      <c r="AP15" s="28"/>
      <c r="AQ15" s="28"/>
      <c r="AR15" s="28"/>
      <c r="AS15" s="28"/>
      <c r="AT15" s="28"/>
    </row>
    <row r="16" spans="1:46">
      <c r="A16" s="16" t="s">
        <v>23</v>
      </c>
      <c r="B16" s="24"/>
      <c r="C16" s="25"/>
      <c r="D16" s="26">
        <v>0.79</v>
      </c>
      <c r="E16" s="26">
        <v>0</v>
      </c>
      <c r="F16" s="26">
        <v>6.21</v>
      </c>
      <c r="G16" s="37">
        <v>8.4700000000000006</v>
      </c>
      <c r="H16" s="37">
        <v>10.02</v>
      </c>
      <c r="I16" s="453">
        <v>11070841.18</v>
      </c>
      <c r="J16" s="37">
        <v>10.99</v>
      </c>
      <c r="K16" s="35">
        <v>10.77</v>
      </c>
      <c r="L16" s="35">
        <v>11.962999999999999</v>
      </c>
      <c r="M16" s="35">
        <v>11.91</v>
      </c>
      <c r="N16" s="35">
        <v>11.82</v>
      </c>
      <c r="O16" s="35">
        <v>14.21</v>
      </c>
      <c r="P16" s="27">
        <v>13.23</v>
      </c>
      <c r="Q16" s="35">
        <v>13.81</v>
      </c>
      <c r="R16" s="35">
        <v>13.45</v>
      </c>
      <c r="S16" s="35">
        <v>17.97</v>
      </c>
      <c r="T16" s="35">
        <v>19.57</v>
      </c>
      <c r="U16" s="38" t="s">
        <v>111</v>
      </c>
      <c r="V16" s="61"/>
      <c r="W16" s="61"/>
      <c r="X16" s="61"/>
      <c r="Y16" s="61"/>
      <c r="Z16" s="28"/>
      <c r="AA16" s="28"/>
      <c r="AB16" s="28"/>
      <c r="AC16" s="28"/>
      <c r="AD16" s="28"/>
      <c r="AE16" s="28"/>
      <c r="AF16" s="28"/>
      <c r="AG16" s="28"/>
      <c r="AH16" s="28"/>
      <c r="AI16" s="28"/>
      <c r="AJ16" s="28"/>
      <c r="AK16" s="28"/>
      <c r="AL16" s="28"/>
      <c r="AM16" s="28"/>
      <c r="AN16" s="28"/>
      <c r="AO16" s="28"/>
      <c r="AP16" s="28"/>
      <c r="AQ16" s="28"/>
      <c r="AR16" s="28"/>
      <c r="AS16" s="28"/>
      <c r="AT16" s="28"/>
    </row>
    <row r="17" spans="1:46">
      <c r="A17" s="29" t="s">
        <v>24</v>
      </c>
      <c r="B17" s="30">
        <v>15.78</v>
      </c>
      <c r="C17" s="39">
        <v>21.85</v>
      </c>
      <c r="D17" s="31">
        <v>26.59</v>
      </c>
      <c r="E17" s="31">
        <v>22.52</v>
      </c>
      <c r="F17" s="31">
        <v>20.54</v>
      </c>
      <c r="G17" s="40">
        <v>16.010000000000002</v>
      </c>
      <c r="H17" s="40">
        <v>18</v>
      </c>
      <c r="I17" s="454">
        <v>27179432.649999999</v>
      </c>
      <c r="J17" s="40">
        <v>15.04</v>
      </c>
      <c r="K17" s="49">
        <v>13.15</v>
      </c>
      <c r="L17" s="40">
        <v>12.99</v>
      </c>
      <c r="M17" s="40">
        <v>13.61</v>
      </c>
      <c r="N17" s="40">
        <v>16.899999999999999</v>
      </c>
      <c r="O17" s="40">
        <v>15.66</v>
      </c>
      <c r="P17" s="40">
        <v>10.64</v>
      </c>
      <c r="Q17" s="40">
        <v>12.64</v>
      </c>
      <c r="R17" s="40">
        <v>14.77</v>
      </c>
      <c r="S17" s="40">
        <v>16.02</v>
      </c>
      <c r="T17" s="40">
        <v>16.260000000000002</v>
      </c>
      <c r="U17" s="41" t="s">
        <v>112</v>
      </c>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row>
    <row r="18" spans="1:46">
      <c r="A18" s="29" t="s">
        <v>25</v>
      </c>
      <c r="B18" s="30">
        <v>17.87</v>
      </c>
      <c r="C18" s="39">
        <v>22.89</v>
      </c>
      <c r="D18" s="31">
        <v>38.24</v>
      </c>
      <c r="E18" s="31">
        <v>28.33</v>
      </c>
      <c r="F18" s="31">
        <v>27.43</v>
      </c>
      <c r="G18" s="40">
        <v>25.7</v>
      </c>
      <c r="H18" s="40">
        <v>12.71</v>
      </c>
      <c r="I18" s="454">
        <v>13233490.179999998</v>
      </c>
      <c r="J18" s="40">
        <v>17.34</v>
      </c>
      <c r="K18" s="40">
        <v>29.63</v>
      </c>
      <c r="L18" s="40">
        <v>73.959999999999994</v>
      </c>
      <c r="M18" s="40">
        <v>18.97</v>
      </c>
      <c r="N18" s="40">
        <v>26.42</v>
      </c>
      <c r="O18" s="40">
        <v>28.24</v>
      </c>
      <c r="P18" s="40">
        <v>27.82</v>
      </c>
      <c r="Q18" s="40">
        <v>51.09</v>
      </c>
      <c r="R18" s="40">
        <v>72.75</v>
      </c>
      <c r="S18" s="40">
        <v>55.72</v>
      </c>
      <c r="T18" s="40">
        <v>53.13</v>
      </c>
      <c r="U18" s="41" t="s">
        <v>113</v>
      </c>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row>
    <row r="19" spans="1:46">
      <c r="A19" s="29" t="s">
        <v>26</v>
      </c>
      <c r="B19" s="30">
        <v>60.73</v>
      </c>
      <c r="C19" s="39">
        <v>58.51</v>
      </c>
      <c r="D19" s="31">
        <v>45.48</v>
      </c>
      <c r="E19" s="31">
        <v>43.62</v>
      </c>
      <c r="F19" s="31">
        <v>31.86</v>
      </c>
      <c r="G19" s="40">
        <v>24.78</v>
      </c>
      <c r="H19" s="40">
        <v>35.119999999999997</v>
      </c>
      <c r="I19" s="454">
        <v>33675751.280000009</v>
      </c>
      <c r="J19" s="40">
        <v>29.71</v>
      </c>
      <c r="K19" s="40">
        <v>26.57</v>
      </c>
      <c r="L19" s="40">
        <v>34.450000000000003</v>
      </c>
      <c r="M19" s="40">
        <v>35.72</v>
      </c>
      <c r="N19" s="40">
        <v>71.319999999999993</v>
      </c>
      <c r="O19" s="40">
        <v>75.819999999999993</v>
      </c>
      <c r="P19" s="363">
        <v>37.619999999999997</v>
      </c>
      <c r="Q19" s="40">
        <v>59.32</v>
      </c>
      <c r="R19" s="40">
        <v>29.57</v>
      </c>
      <c r="S19" s="40">
        <v>181.7</v>
      </c>
      <c r="T19" s="40">
        <v>92.17</v>
      </c>
      <c r="U19" s="41" t="s">
        <v>115</v>
      </c>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row>
    <row r="20" spans="1:46">
      <c r="A20" s="42" t="s">
        <v>27</v>
      </c>
      <c r="B20" s="43">
        <v>12.34</v>
      </c>
      <c r="C20" s="44">
        <v>10.24</v>
      </c>
      <c r="D20" s="45">
        <v>9</v>
      </c>
      <c r="E20" s="45">
        <v>54.81</v>
      </c>
      <c r="F20" s="45">
        <v>4.97</v>
      </c>
      <c r="G20" s="46">
        <v>5.01</v>
      </c>
      <c r="H20" s="46">
        <v>5.5</v>
      </c>
      <c r="I20" s="455">
        <v>8543082.6699999999</v>
      </c>
      <c r="J20" s="46">
        <v>8.52</v>
      </c>
      <c r="K20" s="40">
        <v>7.93</v>
      </c>
      <c r="L20" s="40">
        <v>4.66</v>
      </c>
      <c r="M20" s="40">
        <v>6.58</v>
      </c>
      <c r="N20" s="40">
        <v>11.29</v>
      </c>
      <c r="O20" s="40">
        <v>8.27</v>
      </c>
      <c r="P20" s="40">
        <v>7.41</v>
      </c>
      <c r="Q20" s="332">
        <v>10.1</v>
      </c>
      <c r="R20" s="332">
        <v>0</v>
      </c>
      <c r="S20" s="332">
        <v>0</v>
      </c>
      <c r="T20" s="332">
        <v>0</v>
      </c>
      <c r="U20" s="47" t="s">
        <v>177</v>
      </c>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row>
    <row r="21" spans="1:46" ht="13.5" thickBot="1">
      <c r="A21" s="48" t="s">
        <v>28</v>
      </c>
      <c r="B21" s="30">
        <v>0.19</v>
      </c>
      <c r="C21" s="39">
        <v>0.09</v>
      </c>
      <c r="D21" s="31">
        <v>2.2400000000000002</v>
      </c>
      <c r="E21" s="31">
        <v>6.02</v>
      </c>
      <c r="F21" s="31">
        <v>2.78</v>
      </c>
      <c r="G21" s="49">
        <v>4.01</v>
      </c>
      <c r="H21" s="49">
        <v>5.04</v>
      </c>
      <c r="I21" s="456">
        <v>6614007.7099999981</v>
      </c>
      <c r="J21" s="49">
        <v>5.55</v>
      </c>
      <c r="K21" s="226">
        <v>6.6</v>
      </c>
      <c r="L21" s="226">
        <v>11.58</v>
      </c>
      <c r="M21" s="226">
        <v>25.28</v>
      </c>
      <c r="N21" s="226">
        <v>26.71</v>
      </c>
      <c r="O21" s="226">
        <v>38.21</v>
      </c>
      <c r="P21" s="226">
        <v>57.92</v>
      </c>
      <c r="Q21" s="226">
        <v>39.880000000000003</v>
      </c>
      <c r="R21" s="226">
        <v>34.39</v>
      </c>
      <c r="S21" s="226">
        <v>71.27</v>
      </c>
      <c r="T21" s="226">
        <v>40.86</v>
      </c>
      <c r="U21" s="50" t="s">
        <v>29</v>
      </c>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row>
    <row r="22" spans="1:46" ht="13.5" thickBot="1">
      <c r="A22" s="51" t="s">
        <v>30</v>
      </c>
      <c r="B22" s="52">
        <f>+B4+B12+B17+B18+B19+B20+B21</f>
        <v>861.44</v>
      </c>
      <c r="C22" s="53">
        <f>+C4+C12+C17+C18+C19+C20+C21</f>
        <v>1128.3899999999999</v>
      </c>
      <c r="D22" s="53">
        <f>+D4+D12+D17+D18+D19+D20+D21</f>
        <v>1289.43</v>
      </c>
      <c r="E22" s="53">
        <f t="shared" ref="E22:Q22" si="4">+E4+E12+E17+E18+E19+E20+E21</f>
        <v>1175.2899999999997</v>
      </c>
      <c r="F22" s="53">
        <f t="shared" si="4"/>
        <v>1143.1299999999999</v>
      </c>
      <c r="G22" s="53">
        <f t="shared" si="4"/>
        <v>1133.1600000000001</v>
      </c>
      <c r="H22" s="53">
        <f t="shared" si="4"/>
        <v>1126.06</v>
      </c>
      <c r="I22" s="457">
        <v>1243436508.1900005</v>
      </c>
      <c r="J22" s="86">
        <f t="shared" si="4"/>
        <v>1353.6699999999998</v>
      </c>
      <c r="K22" s="221">
        <f t="shared" si="4"/>
        <v>1326.71</v>
      </c>
      <c r="L22" s="221">
        <f t="shared" si="4"/>
        <v>1487.0530000000001</v>
      </c>
      <c r="M22" s="218">
        <f t="shared" si="4"/>
        <v>1566.27</v>
      </c>
      <c r="N22" s="221">
        <f t="shared" si="4"/>
        <v>1746.0200000000002</v>
      </c>
      <c r="O22" s="218">
        <f t="shared" si="4"/>
        <v>1885.2100000000003</v>
      </c>
      <c r="P22" s="221">
        <f t="shared" si="4"/>
        <v>1638.53</v>
      </c>
      <c r="Q22" s="221">
        <f t="shared" si="4"/>
        <v>1911.3799999999999</v>
      </c>
      <c r="R22" s="221">
        <f>+R4+R12+R17+R18+R19+R20+R21</f>
        <v>1995.41</v>
      </c>
      <c r="S22" s="221">
        <f>S4+S12+S17+S18+S19+S21</f>
        <v>2566.4599999999996</v>
      </c>
      <c r="T22" s="221">
        <f>T4+T12+T17+T18+T19+T21</f>
        <v>2755.7200000000007</v>
      </c>
      <c r="U22" s="54" t="s">
        <v>31</v>
      </c>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row>
    <row r="23" spans="1:46" ht="15.75" customHeight="1">
      <c r="A23" s="55" t="s">
        <v>32</v>
      </c>
      <c r="B23" s="56">
        <v>20.43</v>
      </c>
      <c r="C23" s="57">
        <v>27.53</v>
      </c>
      <c r="D23" s="58">
        <v>24.82</v>
      </c>
      <c r="E23" s="58">
        <v>107.02</v>
      </c>
      <c r="F23" s="58">
        <v>5.13</v>
      </c>
      <c r="G23" s="59">
        <v>3.35</v>
      </c>
      <c r="H23" s="59">
        <v>3.48</v>
      </c>
      <c r="I23" s="458">
        <v>11948846.35</v>
      </c>
      <c r="J23" s="59">
        <v>6.69</v>
      </c>
      <c r="K23" s="217">
        <v>7.84</v>
      </c>
      <c r="L23" s="217">
        <v>4.22</v>
      </c>
      <c r="M23" s="217">
        <v>6.19</v>
      </c>
      <c r="N23" s="217">
        <v>15.75</v>
      </c>
      <c r="O23" s="217">
        <v>4.28</v>
      </c>
      <c r="P23" s="14">
        <v>8.5500000000000007</v>
      </c>
      <c r="Q23" s="363">
        <v>4.45</v>
      </c>
      <c r="R23" s="363">
        <v>4.5199999999999996</v>
      </c>
      <c r="S23" s="363">
        <v>2.72</v>
      </c>
      <c r="T23" s="363">
        <v>2.36</v>
      </c>
      <c r="U23" s="60" t="s">
        <v>33</v>
      </c>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row>
    <row r="24" spans="1:46" ht="15.75" customHeight="1">
      <c r="A24" s="55" t="s">
        <v>27</v>
      </c>
      <c r="B24" s="56"/>
      <c r="C24" s="57"/>
      <c r="D24" s="58"/>
      <c r="E24" s="58"/>
      <c r="F24" s="58"/>
      <c r="G24" s="59"/>
      <c r="H24" s="59"/>
      <c r="I24" s="458"/>
      <c r="J24" s="59"/>
      <c r="K24" s="363"/>
      <c r="L24" s="363"/>
      <c r="M24" s="363"/>
      <c r="N24" s="363"/>
      <c r="O24" s="363"/>
      <c r="P24" s="364"/>
      <c r="Q24" s="363"/>
      <c r="R24" s="363">
        <v>15.04</v>
      </c>
      <c r="S24" s="363">
        <v>13.86</v>
      </c>
      <c r="T24" s="363">
        <v>20.32</v>
      </c>
      <c r="U24" s="60" t="s">
        <v>177</v>
      </c>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row>
    <row r="25" spans="1:46">
      <c r="A25" s="29" t="s">
        <v>34</v>
      </c>
      <c r="B25" s="30">
        <v>10.69</v>
      </c>
      <c r="C25" s="39">
        <v>8.32</v>
      </c>
      <c r="D25" s="31">
        <v>7.66</v>
      </c>
      <c r="E25" s="31">
        <v>108.13</v>
      </c>
      <c r="F25" s="31">
        <v>20.07</v>
      </c>
      <c r="G25" s="49">
        <v>47</v>
      </c>
      <c r="H25" s="49">
        <v>63.45</v>
      </c>
      <c r="I25" s="456">
        <v>145350142</v>
      </c>
      <c r="J25" s="49">
        <v>244.94</v>
      </c>
      <c r="K25" s="40">
        <v>175.25</v>
      </c>
      <c r="L25" s="40">
        <v>317.78399999999999</v>
      </c>
      <c r="M25" s="40">
        <v>260.07</v>
      </c>
      <c r="N25" s="40">
        <v>213.6</v>
      </c>
      <c r="O25" s="40">
        <v>363.44</v>
      </c>
      <c r="P25" s="336">
        <v>167.6</v>
      </c>
      <c r="Q25" s="40">
        <v>0</v>
      </c>
      <c r="R25" s="40">
        <v>105</v>
      </c>
      <c r="S25" s="40">
        <v>159</v>
      </c>
      <c r="T25" s="40">
        <v>0</v>
      </c>
      <c r="U25" s="41" t="s">
        <v>35</v>
      </c>
      <c r="V25" s="61"/>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row>
    <row r="26" spans="1:46" ht="13.5" thickBot="1">
      <c r="A26" s="42" t="s">
        <v>36</v>
      </c>
      <c r="B26" s="30">
        <v>13.15</v>
      </c>
      <c r="C26" s="39">
        <v>2</v>
      </c>
      <c r="D26" s="31">
        <v>2.98</v>
      </c>
      <c r="E26" s="31">
        <v>148.63999999999999</v>
      </c>
      <c r="F26" s="31">
        <v>205.37</v>
      </c>
      <c r="G26" s="46">
        <v>187.65</v>
      </c>
      <c r="H26" s="46">
        <v>258.13</v>
      </c>
      <c r="I26" s="455">
        <v>188517208.25000003</v>
      </c>
      <c r="J26" s="46">
        <v>290.81</v>
      </c>
      <c r="K26" s="226">
        <v>657.54</v>
      </c>
      <c r="L26" s="226">
        <v>331.78</v>
      </c>
      <c r="M26" s="226">
        <v>352.77</v>
      </c>
      <c r="N26" s="226">
        <v>909.77</v>
      </c>
      <c r="O26" s="226">
        <v>651.58000000000004</v>
      </c>
      <c r="P26" s="339">
        <v>1184.57</v>
      </c>
      <c r="Q26" s="220">
        <v>123.58</v>
      </c>
      <c r="R26" s="220">
        <v>111.19</v>
      </c>
      <c r="S26" s="220">
        <v>159.22999999999999</v>
      </c>
      <c r="T26" s="220">
        <v>942.12</v>
      </c>
      <c r="U26" s="47" t="s">
        <v>37</v>
      </c>
      <c r="V26" s="62"/>
      <c r="W26" s="4"/>
      <c r="X26" s="4"/>
      <c r="Y26" s="4"/>
      <c r="Z26" s="4"/>
      <c r="AA26" s="4"/>
      <c r="AB26" s="4"/>
      <c r="AC26" s="4"/>
      <c r="AD26" s="4"/>
      <c r="AE26" s="4"/>
      <c r="AF26" s="4"/>
      <c r="AG26" s="4"/>
      <c r="AH26" s="4"/>
      <c r="AI26" s="4"/>
      <c r="AJ26" s="4"/>
      <c r="AK26" s="4"/>
      <c r="AL26" s="4"/>
      <c r="AM26" s="4"/>
      <c r="AN26" s="4"/>
      <c r="AO26" s="4"/>
      <c r="AP26" s="4"/>
      <c r="AQ26" s="4"/>
      <c r="AR26" s="4"/>
      <c r="AS26" s="4"/>
      <c r="AT26" s="4"/>
    </row>
    <row r="27" spans="1:46" ht="13.5" thickBot="1">
      <c r="A27" s="51" t="s">
        <v>38</v>
      </c>
      <c r="B27" s="63">
        <f>+B22+B23+B25+B26</f>
        <v>905.71</v>
      </c>
      <c r="C27" s="64">
        <f>+C22+C23+C25+C26</f>
        <v>1166.2399999999998</v>
      </c>
      <c r="D27" s="64">
        <f>+D22+D23+D25+D26</f>
        <v>1324.89</v>
      </c>
      <c r="E27" s="64">
        <f t="shared" ref="E27:J27" si="5">+E22+E23+E25+E26</f>
        <v>1539.0799999999995</v>
      </c>
      <c r="F27" s="64">
        <f t="shared" si="5"/>
        <v>1373.6999999999998</v>
      </c>
      <c r="G27" s="64">
        <f t="shared" si="5"/>
        <v>1371.16</v>
      </c>
      <c r="H27" s="64">
        <f>+H22+H23+H25+H26</f>
        <v>1451.12</v>
      </c>
      <c r="I27" s="459">
        <v>1589252704.7900004</v>
      </c>
      <c r="J27" s="79">
        <f t="shared" si="5"/>
        <v>1896.11</v>
      </c>
      <c r="K27" s="219">
        <f t="shared" ref="K27:Q27" si="6">+K22+K23+K25+K26</f>
        <v>2167.34</v>
      </c>
      <c r="L27" s="219">
        <f t="shared" si="6"/>
        <v>2140.8370000000004</v>
      </c>
      <c r="M27" s="306">
        <f t="shared" si="6"/>
        <v>2185.3000000000002</v>
      </c>
      <c r="N27" s="333">
        <f t="shared" si="6"/>
        <v>2885.1400000000003</v>
      </c>
      <c r="O27" s="219">
        <f t="shared" si="6"/>
        <v>2904.51</v>
      </c>
      <c r="P27" s="219">
        <f t="shared" si="6"/>
        <v>2999.25</v>
      </c>
      <c r="Q27" s="219">
        <f t="shared" si="6"/>
        <v>2039.4099999999999</v>
      </c>
      <c r="R27" s="219">
        <f>+R22+R23+R24+R25+R26</f>
        <v>2231.1600000000003</v>
      </c>
      <c r="S27" s="219">
        <f>SUM(S22:S26)</f>
        <v>2901.2699999999995</v>
      </c>
      <c r="T27" s="219">
        <f>SUM(T22:T26)</f>
        <v>3720.5200000000009</v>
      </c>
      <c r="U27" s="54" t="s">
        <v>39</v>
      </c>
      <c r="V27" s="4"/>
      <c r="W27" s="4"/>
      <c r="X27" s="4"/>
      <c r="Y27" s="4"/>
      <c r="Z27" s="4"/>
      <c r="AA27" s="4"/>
      <c r="AB27" s="4"/>
      <c r="AC27" s="4"/>
      <c r="AD27" s="4"/>
      <c r="AE27" s="4"/>
      <c r="AF27" s="4"/>
      <c r="AG27" s="4"/>
      <c r="AH27" s="4"/>
      <c r="AI27" s="4"/>
      <c r="AJ27" s="4"/>
      <c r="AK27" s="4"/>
      <c r="AL27" s="4"/>
      <c r="AM27" s="4"/>
      <c r="AN27" s="4"/>
      <c r="AO27" s="4"/>
      <c r="AP27" s="4"/>
      <c r="AQ27" s="4"/>
      <c r="AR27" s="4"/>
      <c r="AS27" s="4"/>
      <c r="AT27" s="4"/>
    </row>
    <row r="28" spans="1:46">
      <c r="A28" s="65" t="s">
        <v>40</v>
      </c>
      <c r="B28" s="66">
        <v>211.62</v>
      </c>
      <c r="C28" s="67">
        <v>256.10000000000002</v>
      </c>
      <c r="D28" s="68">
        <v>274.7</v>
      </c>
      <c r="E28" s="68">
        <v>259.16000000000003</v>
      </c>
      <c r="F28" s="69">
        <v>283.66000000000003</v>
      </c>
      <c r="G28" s="70">
        <v>371.26</v>
      </c>
      <c r="H28" s="70">
        <v>374.65</v>
      </c>
      <c r="I28" s="460">
        <v>371004370.16999996</v>
      </c>
      <c r="J28" s="70">
        <v>387.34</v>
      </c>
      <c r="K28" s="217">
        <v>382.18</v>
      </c>
      <c r="L28" s="217">
        <v>422.49</v>
      </c>
      <c r="M28" s="217">
        <v>445.36</v>
      </c>
      <c r="N28" s="217">
        <v>459.8</v>
      </c>
      <c r="O28" s="217">
        <v>472.85</v>
      </c>
      <c r="P28" s="14">
        <v>499.15</v>
      </c>
      <c r="Q28" s="220">
        <v>535.13</v>
      </c>
      <c r="R28" s="220">
        <v>542.47</v>
      </c>
      <c r="S28" s="220">
        <v>643.14</v>
      </c>
      <c r="T28" s="220">
        <v>675.24</v>
      </c>
      <c r="U28" s="71" t="s">
        <v>41</v>
      </c>
      <c r="V28" s="379"/>
      <c r="W28" s="379"/>
      <c r="X28" s="4"/>
      <c r="Y28" s="4"/>
      <c r="Z28" s="4"/>
      <c r="AA28" s="4"/>
      <c r="AB28" s="4"/>
      <c r="AC28" s="4"/>
      <c r="AD28" s="4"/>
      <c r="AE28" s="4"/>
      <c r="AF28" s="4"/>
      <c r="AG28" s="4"/>
      <c r="AH28" s="4"/>
      <c r="AI28" s="4"/>
      <c r="AJ28" s="4"/>
      <c r="AK28" s="4"/>
      <c r="AL28" s="4"/>
      <c r="AM28" s="4"/>
      <c r="AN28" s="4"/>
      <c r="AO28" s="4"/>
      <c r="AP28" s="4"/>
      <c r="AQ28" s="4"/>
      <c r="AR28" s="4"/>
      <c r="AS28" s="4"/>
      <c r="AT28" s="4"/>
    </row>
    <row r="29" spans="1:46">
      <c r="A29" s="72" t="s">
        <v>42</v>
      </c>
      <c r="B29" s="73">
        <v>15.46</v>
      </c>
      <c r="C29" s="74">
        <v>27.51</v>
      </c>
      <c r="D29" s="31">
        <v>21.75</v>
      </c>
      <c r="E29" s="31">
        <v>21.65</v>
      </c>
      <c r="F29" s="31">
        <v>18.84</v>
      </c>
      <c r="G29" s="46">
        <v>12.83</v>
      </c>
      <c r="H29" s="46">
        <v>10.34</v>
      </c>
      <c r="I29" s="455">
        <v>12022159.040000003</v>
      </c>
      <c r="J29" s="46">
        <v>11.96</v>
      </c>
      <c r="K29" s="40">
        <v>14.74</v>
      </c>
      <c r="L29" s="40">
        <v>10.907999999999999</v>
      </c>
      <c r="M29" s="40">
        <v>10.65</v>
      </c>
      <c r="N29" s="40">
        <v>13.21</v>
      </c>
      <c r="O29" s="40">
        <v>15.23</v>
      </c>
      <c r="P29" s="336">
        <v>12.92</v>
      </c>
      <c r="Q29" s="332">
        <v>11.28</v>
      </c>
      <c r="R29" s="332">
        <v>18.77</v>
      </c>
      <c r="S29" s="332">
        <v>18.420000000000002</v>
      </c>
      <c r="T29" s="332">
        <v>20.7</v>
      </c>
      <c r="U29" s="75" t="s">
        <v>43</v>
      </c>
      <c r="V29" s="379"/>
      <c r="W29" s="379"/>
      <c r="X29" s="4"/>
      <c r="Y29" s="4"/>
      <c r="Z29" s="4"/>
      <c r="AA29" s="4"/>
      <c r="AB29" s="4"/>
      <c r="AC29" s="4"/>
      <c r="AD29" s="4"/>
      <c r="AE29" s="4"/>
      <c r="AF29" s="4"/>
      <c r="AG29" s="4"/>
      <c r="AH29" s="4"/>
      <c r="AI29" s="4"/>
      <c r="AJ29" s="4"/>
      <c r="AK29" s="4"/>
      <c r="AL29" s="4"/>
      <c r="AM29" s="4"/>
      <c r="AN29" s="4"/>
      <c r="AO29" s="4"/>
      <c r="AP29" s="4"/>
      <c r="AQ29" s="4"/>
      <c r="AR29" s="4"/>
      <c r="AS29" s="4"/>
      <c r="AT29" s="4"/>
    </row>
    <row r="30" spans="1:46">
      <c r="A30" s="72" t="s">
        <v>44</v>
      </c>
      <c r="B30" s="73">
        <v>112.55</v>
      </c>
      <c r="C30" s="74">
        <v>137.07</v>
      </c>
      <c r="D30" s="31">
        <v>114.43</v>
      </c>
      <c r="E30" s="31">
        <v>109.96</v>
      </c>
      <c r="F30" s="31">
        <v>112.68</v>
      </c>
      <c r="G30" s="46">
        <v>110.5</v>
      </c>
      <c r="H30" s="46">
        <v>153.69</v>
      </c>
      <c r="I30" s="455">
        <v>74772824.789999992</v>
      </c>
      <c r="J30" s="46">
        <v>82.67</v>
      </c>
      <c r="K30" s="40">
        <v>84.05</v>
      </c>
      <c r="L30" s="40">
        <v>91.122</v>
      </c>
      <c r="M30" s="40">
        <v>95.91</v>
      </c>
      <c r="N30" s="40">
        <f>36.73+75.14</f>
        <v>111.87</v>
      </c>
      <c r="O30" s="40">
        <f>33.23+77.66</f>
        <v>110.88999999999999</v>
      </c>
      <c r="P30" s="336">
        <f>39.93+74.25</f>
        <v>114.18</v>
      </c>
      <c r="Q30" s="332">
        <f>35.45+59.76</f>
        <v>95.210000000000008</v>
      </c>
      <c r="R30" s="332">
        <f>37.04+63.5</f>
        <v>100.53999999999999</v>
      </c>
      <c r="S30" s="332">
        <v>117.98</v>
      </c>
      <c r="T30" s="332">
        <v>121.36</v>
      </c>
      <c r="U30" s="75" t="s">
        <v>45</v>
      </c>
      <c r="V30" s="379"/>
      <c r="W30" s="379"/>
      <c r="X30" s="4"/>
      <c r="Y30" s="4"/>
      <c r="Z30" s="4"/>
      <c r="AA30" s="4"/>
      <c r="AB30" s="4"/>
      <c r="AC30" s="4"/>
      <c r="AD30" s="4"/>
      <c r="AE30" s="4"/>
      <c r="AF30" s="4"/>
      <c r="AG30" s="4"/>
      <c r="AH30" s="4"/>
      <c r="AI30" s="4"/>
      <c r="AJ30" s="4"/>
      <c r="AK30" s="4"/>
      <c r="AL30" s="4"/>
      <c r="AM30" s="4"/>
      <c r="AN30" s="4"/>
      <c r="AO30" s="4"/>
      <c r="AP30" s="4"/>
      <c r="AQ30" s="4"/>
      <c r="AR30" s="4"/>
      <c r="AS30" s="4"/>
      <c r="AT30" s="4"/>
    </row>
    <row r="31" spans="1:46">
      <c r="A31" s="72" t="s">
        <v>46</v>
      </c>
      <c r="B31" s="73">
        <v>20.45</v>
      </c>
      <c r="C31" s="74">
        <v>22.63</v>
      </c>
      <c r="D31" s="31">
        <v>22.16</v>
      </c>
      <c r="E31" s="31">
        <v>5.13</v>
      </c>
      <c r="F31" s="31">
        <v>28.01</v>
      </c>
      <c r="G31" s="46">
        <v>23.54</v>
      </c>
      <c r="H31" s="46">
        <v>22.54</v>
      </c>
      <c r="I31" s="455">
        <v>20415784.170000002</v>
      </c>
      <c r="J31" s="46">
        <v>21.27</v>
      </c>
      <c r="K31" s="40">
        <v>20.12</v>
      </c>
      <c r="L31" s="40">
        <v>20.45</v>
      </c>
      <c r="M31" s="40">
        <v>20.2</v>
      </c>
      <c r="N31" s="40">
        <v>20.97</v>
      </c>
      <c r="O31" s="40">
        <v>22.51</v>
      </c>
      <c r="P31" s="336">
        <v>24.36</v>
      </c>
      <c r="Q31" s="332">
        <v>21.7</v>
      </c>
      <c r="R31" s="332">
        <v>27.31</v>
      </c>
      <c r="S31" s="332">
        <v>30.14</v>
      </c>
      <c r="T31" s="332">
        <v>33.869999999999997</v>
      </c>
      <c r="U31" s="75" t="s">
        <v>47</v>
      </c>
      <c r="V31" s="379"/>
      <c r="W31" s="379"/>
      <c r="X31" s="4"/>
      <c r="Y31" s="4"/>
      <c r="Z31" s="4"/>
      <c r="AA31" s="4"/>
      <c r="AB31" s="4"/>
      <c r="AC31" s="4"/>
      <c r="AD31" s="4"/>
      <c r="AE31" s="4"/>
      <c r="AF31" s="4"/>
      <c r="AG31" s="4"/>
      <c r="AH31" s="4"/>
      <c r="AI31" s="4"/>
      <c r="AJ31" s="4"/>
      <c r="AK31" s="4"/>
      <c r="AL31" s="4"/>
      <c r="AM31" s="4"/>
      <c r="AN31" s="4"/>
      <c r="AO31" s="4"/>
      <c r="AP31" s="4"/>
      <c r="AQ31" s="4"/>
      <c r="AR31" s="4"/>
      <c r="AS31" s="4"/>
      <c r="AT31" s="4"/>
    </row>
    <row r="32" spans="1:46">
      <c r="A32" s="72" t="s">
        <v>48</v>
      </c>
      <c r="B32" s="73">
        <v>23.4</v>
      </c>
      <c r="C32" s="74">
        <v>27.1</v>
      </c>
      <c r="D32" s="31">
        <v>22.53</v>
      </c>
      <c r="E32" s="31">
        <v>24.51</v>
      </c>
      <c r="F32" s="31">
        <v>30.26</v>
      </c>
      <c r="G32" s="46">
        <v>45.09</v>
      </c>
      <c r="H32" s="46">
        <v>56.86</v>
      </c>
      <c r="I32" s="455">
        <v>67922775.539999992</v>
      </c>
      <c r="J32" s="46">
        <v>75.52</v>
      </c>
      <c r="K32" s="40">
        <v>81.8</v>
      </c>
      <c r="L32" s="40">
        <v>81.58</v>
      </c>
      <c r="M32" s="40">
        <v>98.71</v>
      </c>
      <c r="N32" s="40">
        <v>97.6</v>
      </c>
      <c r="O32" s="40">
        <v>105.8</v>
      </c>
      <c r="P32" s="336">
        <v>111.11</v>
      </c>
      <c r="Q32" s="332">
        <v>114.06</v>
      </c>
      <c r="R32" s="332">
        <v>91.96</v>
      </c>
      <c r="S32" s="332">
        <v>124.44</v>
      </c>
      <c r="T32" s="332">
        <v>149.29</v>
      </c>
      <c r="U32" s="75" t="s">
        <v>49</v>
      </c>
      <c r="V32" s="379"/>
      <c r="W32" s="379"/>
      <c r="X32" s="4"/>
      <c r="Y32" s="4"/>
      <c r="Z32" s="4"/>
      <c r="AA32" s="4"/>
      <c r="AB32" s="4"/>
      <c r="AC32" s="4"/>
      <c r="AD32" s="4"/>
      <c r="AE32" s="4"/>
      <c r="AF32" s="4"/>
      <c r="AG32" s="4"/>
      <c r="AH32" s="4"/>
      <c r="AI32" s="4"/>
      <c r="AJ32" s="4"/>
      <c r="AK32" s="4"/>
      <c r="AL32" s="4"/>
      <c r="AM32" s="4"/>
      <c r="AN32" s="4"/>
      <c r="AO32" s="4"/>
      <c r="AP32" s="4"/>
      <c r="AQ32" s="4"/>
      <c r="AR32" s="4"/>
      <c r="AS32" s="4"/>
      <c r="AT32" s="4"/>
    </row>
    <row r="33" spans="1:46">
      <c r="A33" s="72" t="s">
        <v>50</v>
      </c>
      <c r="B33" s="73">
        <v>2.66</v>
      </c>
      <c r="C33" s="74">
        <v>4.93</v>
      </c>
      <c r="D33" s="31">
        <v>8.36</v>
      </c>
      <c r="E33" s="31">
        <v>8.0399999999999991</v>
      </c>
      <c r="F33" s="31">
        <v>8.01</v>
      </c>
      <c r="G33" s="46">
        <v>7.38</v>
      </c>
      <c r="H33" s="46">
        <v>7.11</v>
      </c>
      <c r="I33" s="455">
        <v>7928041.8100000005</v>
      </c>
      <c r="J33" s="46">
        <v>8.0299999999999994</v>
      </c>
      <c r="K33" s="49">
        <v>7.92</v>
      </c>
      <c r="L33" s="40">
        <v>9.2200000000000006</v>
      </c>
      <c r="M33" s="40">
        <v>8.94</v>
      </c>
      <c r="N33" s="40">
        <v>10.69</v>
      </c>
      <c r="O33" s="40">
        <v>10.95</v>
      </c>
      <c r="P33" s="336">
        <v>11.37</v>
      </c>
      <c r="Q33" s="40">
        <v>11.19</v>
      </c>
      <c r="R33" s="40">
        <v>12.03</v>
      </c>
      <c r="S33" s="40">
        <v>11.5</v>
      </c>
      <c r="T33" s="40">
        <v>13.5</v>
      </c>
      <c r="U33" s="23" t="s">
        <v>51</v>
      </c>
      <c r="V33" s="379"/>
      <c r="W33" s="379"/>
      <c r="X33" s="4"/>
      <c r="Y33" s="4"/>
      <c r="Z33" s="4"/>
      <c r="AA33" s="4"/>
      <c r="AB33" s="4"/>
      <c r="AC33" s="4"/>
      <c r="AD33" s="4"/>
      <c r="AE33" s="4"/>
      <c r="AF33" s="4"/>
      <c r="AG33" s="4"/>
      <c r="AH33" s="4"/>
      <c r="AI33" s="4"/>
      <c r="AJ33" s="4"/>
      <c r="AK33" s="4"/>
      <c r="AL33" s="4"/>
      <c r="AM33" s="4"/>
      <c r="AN33" s="4"/>
      <c r="AO33" s="4"/>
      <c r="AP33" s="4"/>
      <c r="AQ33" s="4"/>
      <c r="AR33" s="4"/>
      <c r="AS33" s="4"/>
      <c r="AT33" s="4"/>
    </row>
    <row r="34" spans="1:46">
      <c r="A34" s="72" t="s">
        <v>52</v>
      </c>
      <c r="B34" s="73">
        <v>6.07</v>
      </c>
      <c r="C34" s="74">
        <v>13.07</v>
      </c>
      <c r="D34" s="31">
        <v>18.59</v>
      </c>
      <c r="E34" s="31">
        <v>49.82</v>
      </c>
      <c r="F34" s="31">
        <v>39.04</v>
      </c>
      <c r="G34" s="46">
        <v>45.4</v>
      </c>
      <c r="H34" s="46">
        <v>25.85</v>
      </c>
      <c r="I34" s="455">
        <v>17425749.960000001</v>
      </c>
      <c r="J34" s="46">
        <v>18.43</v>
      </c>
      <c r="K34" s="49">
        <v>19.62</v>
      </c>
      <c r="L34" s="40">
        <v>27.12</v>
      </c>
      <c r="M34" s="40">
        <v>27.8</v>
      </c>
      <c r="N34" s="40">
        <v>30.56</v>
      </c>
      <c r="O34" s="40">
        <v>34.57</v>
      </c>
      <c r="P34" s="336">
        <v>36.32</v>
      </c>
      <c r="Q34" s="332">
        <v>48.52</v>
      </c>
      <c r="R34" s="332">
        <v>68.430000000000007</v>
      </c>
      <c r="S34" s="332">
        <v>74.38</v>
      </c>
      <c r="T34" s="332">
        <v>88.79</v>
      </c>
      <c r="U34" s="75" t="s">
        <v>53</v>
      </c>
      <c r="V34" s="379"/>
      <c r="W34" s="379"/>
      <c r="X34" s="4"/>
      <c r="Y34" s="4"/>
      <c r="Z34" s="4"/>
      <c r="AA34" s="4"/>
      <c r="AB34" s="4"/>
      <c r="AC34" s="4"/>
      <c r="AD34" s="4"/>
      <c r="AE34" s="4"/>
      <c r="AF34" s="4"/>
      <c r="AG34" s="4"/>
      <c r="AH34" s="4"/>
      <c r="AI34" s="4"/>
      <c r="AJ34" s="4"/>
      <c r="AK34" s="4"/>
      <c r="AL34" s="4"/>
      <c r="AM34" s="4"/>
      <c r="AN34" s="4"/>
      <c r="AO34" s="4"/>
      <c r="AP34" s="4"/>
      <c r="AQ34" s="4"/>
      <c r="AR34" s="4"/>
      <c r="AS34" s="4"/>
      <c r="AT34" s="4"/>
    </row>
    <row r="35" spans="1:46">
      <c r="A35" s="72" t="s">
        <v>54</v>
      </c>
      <c r="B35" s="43">
        <v>3.9</v>
      </c>
      <c r="C35" s="44">
        <v>5.75</v>
      </c>
      <c r="D35" s="45">
        <v>5.74</v>
      </c>
      <c r="E35" s="45">
        <v>7.63</v>
      </c>
      <c r="F35" s="76">
        <v>5.23</v>
      </c>
      <c r="G35" s="46">
        <v>5.52</v>
      </c>
      <c r="H35" s="46">
        <v>7.01</v>
      </c>
      <c r="I35" s="455">
        <v>21938694.789999999</v>
      </c>
      <c r="J35" s="46">
        <v>29.81</v>
      </c>
      <c r="K35" s="40">
        <v>30.74</v>
      </c>
      <c r="L35" s="40">
        <v>34.39</v>
      </c>
      <c r="M35" s="40">
        <v>38.24</v>
      </c>
      <c r="N35" s="40">
        <v>43.56</v>
      </c>
      <c r="O35" s="40">
        <v>49.96</v>
      </c>
      <c r="P35" s="336">
        <v>48.61</v>
      </c>
      <c r="Q35" s="332">
        <v>38.700000000000003</v>
      </c>
      <c r="R35" s="332">
        <v>62.16</v>
      </c>
      <c r="S35" s="332">
        <v>52.63</v>
      </c>
      <c r="T35" s="332">
        <v>88.95</v>
      </c>
      <c r="U35" s="75" t="s">
        <v>55</v>
      </c>
      <c r="V35" s="379"/>
      <c r="W35" s="379"/>
      <c r="X35" s="4"/>
      <c r="Y35" s="4"/>
      <c r="Z35" s="4"/>
      <c r="AA35" s="4"/>
      <c r="AB35" s="4"/>
      <c r="AC35" s="4"/>
      <c r="AD35" s="4"/>
      <c r="AE35" s="4"/>
      <c r="AF35" s="4"/>
      <c r="AG35" s="4"/>
      <c r="AH35" s="4"/>
      <c r="AI35" s="4"/>
      <c r="AJ35" s="4"/>
      <c r="AK35" s="4"/>
      <c r="AL35" s="4"/>
      <c r="AM35" s="4"/>
      <c r="AN35" s="4"/>
      <c r="AO35" s="4"/>
      <c r="AP35" s="4"/>
      <c r="AQ35" s="4"/>
      <c r="AR35" s="4"/>
      <c r="AS35" s="4"/>
      <c r="AT35" s="4"/>
    </row>
    <row r="36" spans="1:46" ht="13.5" thickBot="1">
      <c r="A36" s="72" t="s">
        <v>215</v>
      </c>
      <c r="B36" s="73">
        <v>40.14</v>
      </c>
      <c r="C36" s="74">
        <v>0</v>
      </c>
      <c r="D36" s="31">
        <v>75.17</v>
      </c>
      <c r="E36" s="31">
        <v>26.51</v>
      </c>
      <c r="F36" s="31">
        <v>19.37</v>
      </c>
      <c r="G36" s="46">
        <v>10.52</v>
      </c>
      <c r="H36" s="46">
        <v>8.9499999999999993</v>
      </c>
      <c r="I36" s="455">
        <v>12212230.590000002</v>
      </c>
      <c r="J36" s="46">
        <v>58.82</v>
      </c>
      <c r="K36" s="226">
        <v>18.07</v>
      </c>
      <c r="L36" s="226">
        <v>42.09</v>
      </c>
      <c r="M36" s="226">
        <v>36.01</v>
      </c>
      <c r="N36" s="226">
        <v>78.37</v>
      </c>
      <c r="O36" s="337">
        <v>72.5</v>
      </c>
      <c r="P36" s="338">
        <v>0</v>
      </c>
      <c r="Q36" s="337">
        <v>0</v>
      </c>
      <c r="R36" s="397">
        <v>0</v>
      </c>
      <c r="S36" s="397">
        <v>0</v>
      </c>
      <c r="T36" s="397">
        <v>0</v>
      </c>
      <c r="U36" s="367" t="s">
        <v>216</v>
      </c>
      <c r="V36" s="379"/>
      <c r="W36" s="379"/>
      <c r="X36" s="4"/>
      <c r="Y36" s="4"/>
      <c r="Z36" s="4"/>
      <c r="AA36" s="4"/>
      <c r="AB36" s="4"/>
      <c r="AC36" s="4"/>
      <c r="AD36" s="4"/>
      <c r="AE36" s="4"/>
      <c r="AF36" s="4"/>
      <c r="AG36" s="4"/>
      <c r="AH36" s="4"/>
      <c r="AI36" s="4"/>
      <c r="AJ36" s="4"/>
      <c r="AK36" s="4"/>
      <c r="AL36" s="4"/>
      <c r="AM36" s="4"/>
      <c r="AN36" s="4"/>
      <c r="AO36" s="4"/>
      <c r="AP36" s="4"/>
      <c r="AQ36" s="4"/>
      <c r="AR36" s="4"/>
      <c r="AS36" s="4"/>
      <c r="AT36" s="4"/>
    </row>
    <row r="37" spans="1:46" ht="13.5" thickBot="1">
      <c r="A37" s="77" t="s">
        <v>56</v>
      </c>
      <c r="B37" s="78">
        <f>SUM(B28:B36)</f>
        <v>436.24999999999994</v>
      </c>
      <c r="C37" s="79">
        <f t="shared" ref="C37:K37" si="7">SUM(C28:C36)</f>
        <v>494.16</v>
      </c>
      <c r="D37" s="79">
        <f t="shared" si="7"/>
        <v>563.43000000000006</v>
      </c>
      <c r="E37" s="79">
        <f t="shared" si="7"/>
        <v>512.41</v>
      </c>
      <c r="F37" s="79">
        <f t="shared" si="7"/>
        <v>545.1</v>
      </c>
      <c r="G37" s="79">
        <f t="shared" si="7"/>
        <v>632.04</v>
      </c>
      <c r="H37" s="79">
        <f t="shared" si="7"/>
        <v>667</v>
      </c>
      <c r="I37" s="461">
        <v>605642630.86000001</v>
      </c>
      <c r="J37" s="79">
        <f t="shared" si="7"/>
        <v>693.84999999999991</v>
      </c>
      <c r="K37" s="219">
        <f t="shared" si="7"/>
        <v>659.24</v>
      </c>
      <c r="L37" s="219">
        <f t="shared" ref="L37:Q37" si="8">SUM(L28:L36)</f>
        <v>739.37000000000012</v>
      </c>
      <c r="M37" s="219">
        <f t="shared" si="8"/>
        <v>781.82</v>
      </c>
      <c r="N37" s="219">
        <f t="shared" si="8"/>
        <v>866.63</v>
      </c>
      <c r="O37" s="219">
        <f t="shared" si="8"/>
        <v>895.2600000000001</v>
      </c>
      <c r="P37" s="219">
        <f t="shared" si="8"/>
        <v>858.0200000000001</v>
      </c>
      <c r="Q37" s="219">
        <f t="shared" si="8"/>
        <v>875.79000000000019</v>
      </c>
      <c r="R37" s="219">
        <f>SUM(R28:R36)</f>
        <v>923.67</v>
      </c>
      <c r="S37" s="219">
        <f>SUM(S28:S36)</f>
        <v>1072.6299999999999</v>
      </c>
      <c r="T37" s="219">
        <f>SUM(T28:T36)</f>
        <v>1191.7</v>
      </c>
      <c r="U37" s="80" t="s">
        <v>57</v>
      </c>
      <c r="V37" s="379"/>
      <c r="W37" s="379"/>
      <c r="X37" s="4"/>
      <c r="Y37" s="4"/>
      <c r="Z37" s="4"/>
      <c r="AA37" s="4"/>
      <c r="AB37" s="4"/>
      <c r="AC37" s="4"/>
      <c r="AD37" s="4"/>
      <c r="AE37" s="4"/>
      <c r="AF37" s="4"/>
      <c r="AG37" s="4"/>
      <c r="AH37" s="4"/>
      <c r="AI37" s="4"/>
      <c r="AJ37" s="4"/>
      <c r="AK37" s="4"/>
      <c r="AL37" s="4"/>
      <c r="AM37" s="4"/>
      <c r="AN37" s="4"/>
      <c r="AO37" s="4"/>
      <c r="AP37" s="4"/>
      <c r="AQ37" s="4"/>
      <c r="AR37" s="4"/>
      <c r="AS37" s="4"/>
      <c r="AT37" s="4"/>
    </row>
    <row r="38" spans="1:46">
      <c r="A38" s="81" t="s">
        <v>58</v>
      </c>
      <c r="B38" s="66">
        <v>259.77</v>
      </c>
      <c r="C38" s="67">
        <v>298.51</v>
      </c>
      <c r="D38" s="68">
        <v>346.54</v>
      </c>
      <c r="E38" s="68">
        <v>412.47</v>
      </c>
      <c r="F38" s="69">
        <v>423.15</v>
      </c>
      <c r="G38" s="70">
        <v>454.76</v>
      </c>
      <c r="H38" s="70">
        <v>481.63</v>
      </c>
      <c r="I38" s="460">
        <v>482967420.4799999</v>
      </c>
      <c r="J38" s="70">
        <v>492.15</v>
      </c>
      <c r="K38" s="217">
        <v>487.04</v>
      </c>
      <c r="L38" s="217">
        <v>554.98</v>
      </c>
      <c r="M38" s="217">
        <v>538.04999999999995</v>
      </c>
      <c r="N38" s="220">
        <v>544.49</v>
      </c>
      <c r="O38" s="363">
        <v>554.35</v>
      </c>
      <c r="P38" s="364">
        <v>558.67999999999995</v>
      </c>
      <c r="Q38" s="363">
        <v>567.41</v>
      </c>
      <c r="R38" s="220">
        <v>667.29</v>
      </c>
      <c r="S38" s="220">
        <v>824.86</v>
      </c>
      <c r="T38" s="220">
        <v>1008.17</v>
      </c>
      <c r="U38" s="82" t="s">
        <v>59</v>
      </c>
      <c r="V38" s="379"/>
      <c r="W38" s="379"/>
      <c r="X38" s="4"/>
      <c r="Y38" s="4"/>
      <c r="Z38" s="4"/>
      <c r="AA38" s="4"/>
      <c r="AB38" s="4"/>
      <c r="AC38" s="4"/>
      <c r="AD38" s="4"/>
      <c r="AE38" s="4"/>
      <c r="AF38" s="4"/>
      <c r="AG38" s="4"/>
      <c r="AH38" s="4"/>
      <c r="AI38" s="4"/>
      <c r="AJ38" s="4"/>
      <c r="AK38" s="4"/>
      <c r="AL38" s="4"/>
      <c r="AM38" s="4"/>
      <c r="AN38" s="4"/>
      <c r="AO38" s="4"/>
      <c r="AP38" s="4"/>
      <c r="AQ38" s="4"/>
      <c r="AR38" s="4"/>
      <c r="AS38" s="4"/>
      <c r="AT38" s="4"/>
    </row>
    <row r="39" spans="1:46" ht="21.75">
      <c r="A39" s="83" t="s">
        <v>60</v>
      </c>
      <c r="B39" s="73">
        <v>48.4</v>
      </c>
      <c r="C39" s="74">
        <v>57.51</v>
      </c>
      <c r="D39" s="31">
        <v>213.71</v>
      </c>
      <c r="E39" s="31">
        <v>204.67</v>
      </c>
      <c r="F39" s="31">
        <v>174.64</v>
      </c>
      <c r="G39" s="46">
        <v>87.91</v>
      </c>
      <c r="H39" s="46">
        <v>31.51</v>
      </c>
      <c r="I39" s="455">
        <v>94307026.210000023</v>
      </c>
      <c r="J39" s="46">
        <v>99.05</v>
      </c>
      <c r="K39" s="40">
        <v>136.22999999999999</v>
      </c>
      <c r="L39" s="40">
        <v>171.815</v>
      </c>
      <c r="M39" s="40">
        <v>166.88</v>
      </c>
      <c r="N39" s="40">
        <v>208.73</v>
      </c>
      <c r="O39" s="40">
        <v>219.69</v>
      </c>
      <c r="P39" s="336">
        <v>281.25</v>
      </c>
      <c r="Q39" s="40">
        <v>257.07</v>
      </c>
      <c r="R39" s="332">
        <v>353.52</v>
      </c>
      <c r="S39" s="332">
        <v>380.69</v>
      </c>
      <c r="T39" s="332">
        <v>429.19</v>
      </c>
      <c r="U39" s="84" t="s">
        <v>61</v>
      </c>
      <c r="V39" s="379"/>
      <c r="W39" s="379"/>
      <c r="X39" s="4"/>
      <c r="Y39" s="4"/>
      <c r="Z39" s="4"/>
      <c r="AA39" s="4"/>
      <c r="AB39" s="4"/>
      <c r="AC39" s="4"/>
      <c r="AD39" s="4"/>
      <c r="AE39" s="4"/>
      <c r="AF39" s="4"/>
      <c r="AG39" s="4"/>
      <c r="AH39" s="4"/>
      <c r="AI39" s="4"/>
      <c r="AJ39" s="4"/>
      <c r="AK39" s="4"/>
      <c r="AL39" s="4"/>
      <c r="AM39" s="4"/>
      <c r="AN39" s="4"/>
      <c r="AO39" s="4"/>
      <c r="AP39" s="4"/>
      <c r="AQ39" s="4"/>
      <c r="AR39" s="4"/>
      <c r="AS39" s="4"/>
      <c r="AT39" s="4"/>
    </row>
    <row r="40" spans="1:46">
      <c r="A40" s="83" t="s">
        <v>185</v>
      </c>
      <c r="B40" s="73">
        <v>0</v>
      </c>
      <c r="C40" s="74">
        <v>82.46</v>
      </c>
      <c r="D40" s="31">
        <v>73.37</v>
      </c>
      <c r="E40" s="31">
        <v>112.37</v>
      </c>
      <c r="F40" s="31">
        <v>63.25</v>
      </c>
      <c r="G40" s="46">
        <v>67.12</v>
      </c>
      <c r="H40" s="46">
        <v>76.040000000000006</v>
      </c>
      <c r="I40" s="455">
        <v>77219227.430000037</v>
      </c>
      <c r="J40" s="46">
        <v>75.150000000000006</v>
      </c>
      <c r="K40" s="49">
        <v>238.42</v>
      </c>
      <c r="L40" s="40">
        <v>64.816999999999993</v>
      </c>
      <c r="M40" s="40">
        <v>251.88</v>
      </c>
      <c r="N40" s="336">
        <v>243.36</v>
      </c>
      <c r="O40" s="49">
        <v>272.38</v>
      </c>
      <c r="P40" s="336">
        <v>229.94</v>
      </c>
      <c r="Q40" s="40">
        <v>204.17</v>
      </c>
      <c r="R40" s="332">
        <v>240.46</v>
      </c>
      <c r="S40" s="332">
        <v>238.64</v>
      </c>
      <c r="T40" s="332">
        <v>299.13</v>
      </c>
      <c r="U40" s="84" t="s">
        <v>186</v>
      </c>
      <c r="V40" s="380"/>
      <c r="W40" s="379"/>
      <c r="X40" s="4"/>
      <c r="Y40" s="4"/>
      <c r="Z40" s="4"/>
      <c r="AA40" s="4"/>
      <c r="AB40" s="4"/>
      <c r="AC40" s="4"/>
      <c r="AD40" s="4"/>
      <c r="AE40" s="4"/>
      <c r="AF40" s="4"/>
      <c r="AG40" s="4"/>
      <c r="AH40" s="4"/>
      <c r="AI40" s="4"/>
      <c r="AJ40" s="4"/>
      <c r="AK40" s="4"/>
      <c r="AL40" s="4"/>
      <c r="AM40" s="4"/>
      <c r="AN40" s="4"/>
      <c r="AO40" s="4"/>
      <c r="AP40" s="4"/>
      <c r="AQ40" s="4"/>
      <c r="AR40" s="4"/>
      <c r="AS40" s="4"/>
      <c r="AT40" s="4"/>
    </row>
    <row r="41" spans="1:46">
      <c r="A41" s="83" t="s">
        <v>62</v>
      </c>
      <c r="B41" s="73">
        <v>15.38</v>
      </c>
      <c r="C41" s="74">
        <v>7.86</v>
      </c>
      <c r="D41" s="31">
        <v>62.54</v>
      </c>
      <c r="E41" s="31">
        <v>17.649999999999999</v>
      </c>
      <c r="F41" s="31">
        <v>4.07</v>
      </c>
      <c r="G41" s="46">
        <v>2.09</v>
      </c>
      <c r="H41" s="46">
        <v>1.78</v>
      </c>
      <c r="I41" s="455">
        <v>2752781.98</v>
      </c>
      <c r="J41" s="46">
        <v>2.48</v>
      </c>
      <c r="K41" s="220">
        <v>2.98</v>
      </c>
      <c r="L41" s="220">
        <v>2.87</v>
      </c>
      <c r="M41" s="220">
        <v>4.8600000000000003</v>
      </c>
      <c r="N41" s="220">
        <v>4.5999999999999996</v>
      </c>
      <c r="O41" s="220">
        <v>3.18</v>
      </c>
      <c r="P41" s="340">
        <v>1.61</v>
      </c>
      <c r="Q41" s="220">
        <v>1.31</v>
      </c>
      <c r="R41" s="220">
        <v>0</v>
      </c>
      <c r="S41" s="220">
        <v>0</v>
      </c>
      <c r="T41" s="220">
        <v>0</v>
      </c>
      <c r="U41" s="84" t="s">
        <v>63</v>
      </c>
      <c r="V41" s="379"/>
      <c r="W41" s="379"/>
      <c r="X41" s="4"/>
      <c r="Y41" s="4"/>
      <c r="Z41" s="4"/>
      <c r="AA41" s="4"/>
      <c r="AB41" s="4"/>
      <c r="AC41" s="4"/>
      <c r="AD41" s="4"/>
      <c r="AE41" s="4"/>
      <c r="AF41" s="4"/>
      <c r="AG41" s="4"/>
      <c r="AH41" s="4"/>
      <c r="AI41" s="4"/>
      <c r="AJ41" s="4"/>
      <c r="AK41" s="4"/>
      <c r="AL41" s="4"/>
      <c r="AM41" s="4"/>
      <c r="AN41" s="4"/>
      <c r="AO41" s="4"/>
      <c r="AP41" s="4"/>
      <c r="AQ41" s="4"/>
      <c r="AR41" s="4"/>
      <c r="AS41" s="4"/>
      <c r="AT41" s="4"/>
    </row>
    <row r="42" spans="1:46">
      <c r="A42" s="83" t="s">
        <v>64</v>
      </c>
      <c r="B42" s="43">
        <v>27.2</v>
      </c>
      <c r="C42" s="44">
        <v>10.84</v>
      </c>
      <c r="D42" s="45">
        <v>12.44</v>
      </c>
      <c r="E42" s="45">
        <v>10.9</v>
      </c>
      <c r="F42" s="76">
        <v>12.59</v>
      </c>
      <c r="G42" s="46">
        <v>11.79</v>
      </c>
      <c r="H42" s="46">
        <v>18.079999999999998</v>
      </c>
      <c r="I42" s="455">
        <v>14126844.789999999</v>
      </c>
      <c r="J42" s="46">
        <v>13.53</v>
      </c>
      <c r="K42" s="49">
        <v>16.64</v>
      </c>
      <c r="L42" s="40">
        <v>18.896000000000001</v>
      </c>
      <c r="M42" s="40">
        <v>19.68</v>
      </c>
      <c r="N42" s="332">
        <v>23.89</v>
      </c>
      <c r="O42" s="40">
        <v>24.3</v>
      </c>
      <c r="P42" s="336">
        <v>116.41</v>
      </c>
      <c r="Q42" s="336">
        <v>71.23</v>
      </c>
      <c r="R42" s="40">
        <v>24.95</v>
      </c>
      <c r="S42" s="40">
        <v>18.27</v>
      </c>
      <c r="T42" s="40">
        <v>48.81</v>
      </c>
      <c r="U42" s="50" t="s">
        <v>65</v>
      </c>
      <c r="V42" s="380"/>
      <c r="W42" s="379"/>
      <c r="X42" s="4"/>
      <c r="Y42" s="4"/>
      <c r="Z42" s="4"/>
      <c r="AA42" s="4"/>
      <c r="AB42" s="4"/>
      <c r="AC42" s="4"/>
      <c r="AD42" s="4"/>
      <c r="AE42" s="4"/>
      <c r="AF42" s="4"/>
      <c r="AG42" s="4"/>
      <c r="AH42" s="4"/>
      <c r="AI42" s="4"/>
      <c r="AJ42" s="4"/>
      <c r="AK42" s="4"/>
      <c r="AL42" s="4"/>
      <c r="AM42" s="4"/>
      <c r="AN42" s="4"/>
      <c r="AO42" s="4"/>
      <c r="AP42" s="4"/>
      <c r="AQ42" s="4"/>
      <c r="AR42" s="4"/>
      <c r="AS42" s="4"/>
      <c r="AT42" s="4"/>
    </row>
    <row r="43" spans="1:46">
      <c r="A43" s="83" t="s">
        <v>66</v>
      </c>
      <c r="B43" s="73">
        <v>1.05</v>
      </c>
      <c r="C43" s="74">
        <v>0</v>
      </c>
      <c r="D43" s="76">
        <v>0</v>
      </c>
      <c r="E43" s="76">
        <v>1.77</v>
      </c>
      <c r="F43" s="76">
        <v>0</v>
      </c>
      <c r="G43" s="46">
        <v>33.92</v>
      </c>
      <c r="H43" s="46">
        <v>24.72</v>
      </c>
      <c r="I43" s="455">
        <v>107230592.5</v>
      </c>
      <c r="J43" s="46">
        <v>15.26</v>
      </c>
      <c r="K43" s="59">
        <v>0</v>
      </c>
      <c r="L43" s="363">
        <v>0</v>
      </c>
      <c r="M43" s="363">
        <v>0</v>
      </c>
      <c r="N43" s="40">
        <v>0</v>
      </c>
      <c r="O43" s="363">
        <v>38.68</v>
      </c>
      <c r="P43" s="364">
        <v>0</v>
      </c>
      <c r="Q43" s="364">
        <v>7.71</v>
      </c>
      <c r="R43" s="220">
        <v>0.5</v>
      </c>
      <c r="S43" s="220">
        <v>2.81</v>
      </c>
      <c r="T43" s="220">
        <v>5.85</v>
      </c>
      <c r="U43" s="82" t="s">
        <v>67</v>
      </c>
      <c r="V43" s="379"/>
      <c r="W43" s="379"/>
      <c r="X43" s="4"/>
      <c r="Y43" s="4"/>
      <c r="Z43" s="4"/>
      <c r="AA43" s="4"/>
      <c r="AB43" s="4"/>
      <c r="AC43" s="4"/>
      <c r="AD43" s="4"/>
      <c r="AE43" s="4"/>
      <c r="AF43" s="4"/>
      <c r="AG43" s="4"/>
      <c r="AH43" s="4"/>
      <c r="AI43" s="4"/>
      <c r="AJ43" s="4"/>
      <c r="AK43" s="4"/>
      <c r="AL43" s="4"/>
      <c r="AM43" s="4"/>
      <c r="AN43" s="4"/>
      <c r="AO43" s="4"/>
      <c r="AP43" s="4"/>
      <c r="AQ43" s="4"/>
      <c r="AR43" s="4"/>
      <c r="AS43" s="4"/>
      <c r="AT43" s="4"/>
    </row>
    <row r="44" spans="1:46" ht="22.5" customHeight="1">
      <c r="A44" s="83" t="s">
        <v>76</v>
      </c>
      <c r="B44" s="73">
        <v>0</v>
      </c>
      <c r="C44" s="74">
        <v>0</v>
      </c>
      <c r="D44" s="31">
        <v>0</v>
      </c>
      <c r="E44" s="31">
        <v>0</v>
      </c>
      <c r="F44" s="31">
        <v>0</v>
      </c>
      <c r="G44" s="46">
        <v>0</v>
      </c>
      <c r="H44" s="46">
        <v>0</v>
      </c>
      <c r="I44" s="455">
        <v>60543190.100000016</v>
      </c>
      <c r="J44" s="46">
        <v>65.22</v>
      </c>
      <c r="K44" s="220">
        <v>77.41</v>
      </c>
      <c r="L44" s="220">
        <v>69.260999999999996</v>
      </c>
      <c r="M44" s="220">
        <v>39.96</v>
      </c>
      <c r="N44" s="220">
        <v>23.23</v>
      </c>
      <c r="O44" s="220">
        <v>20.64</v>
      </c>
      <c r="P44" s="340">
        <v>18.78</v>
      </c>
      <c r="Q44" s="220">
        <v>26.21</v>
      </c>
      <c r="R44" s="220">
        <v>35.380000000000003</v>
      </c>
      <c r="S44" s="220">
        <v>17.37</v>
      </c>
      <c r="T44" s="220">
        <v>20.420000000000002</v>
      </c>
      <c r="U44" s="84" t="s">
        <v>151</v>
      </c>
      <c r="V44" s="379"/>
      <c r="W44" s="379"/>
      <c r="X44" s="4"/>
      <c r="Y44" s="4"/>
      <c r="Z44" s="4"/>
      <c r="AA44" s="4"/>
      <c r="AB44" s="4"/>
      <c r="AC44" s="4"/>
      <c r="AD44" s="4"/>
      <c r="AE44" s="4"/>
      <c r="AF44" s="4"/>
      <c r="AG44" s="4"/>
      <c r="AH44" s="4"/>
      <c r="AI44" s="4"/>
      <c r="AJ44" s="4"/>
      <c r="AK44" s="4"/>
      <c r="AL44" s="4"/>
      <c r="AM44" s="4"/>
      <c r="AN44" s="4"/>
      <c r="AO44" s="4"/>
      <c r="AP44" s="4"/>
      <c r="AQ44" s="4"/>
      <c r="AR44" s="4"/>
      <c r="AS44" s="4"/>
      <c r="AT44" s="4"/>
    </row>
    <row r="45" spans="1:46" ht="13.5" thickBot="1">
      <c r="A45" s="81" t="s">
        <v>152</v>
      </c>
      <c r="B45" s="66">
        <v>0</v>
      </c>
      <c r="C45" s="67">
        <v>0</v>
      </c>
      <c r="D45" s="68">
        <v>0</v>
      </c>
      <c r="E45" s="68">
        <v>29.12</v>
      </c>
      <c r="F45" s="68">
        <v>29.8</v>
      </c>
      <c r="G45" s="70">
        <v>29.19</v>
      </c>
      <c r="H45" s="70">
        <v>33.119999999999997</v>
      </c>
      <c r="I45" s="460">
        <v>14438105.227299999</v>
      </c>
      <c r="J45" s="70">
        <v>4.09</v>
      </c>
      <c r="K45" s="226">
        <v>-15.13</v>
      </c>
      <c r="L45" s="226">
        <v>-12.69</v>
      </c>
      <c r="M45" s="226">
        <v>13.99</v>
      </c>
      <c r="N45" s="226">
        <v>28.1</v>
      </c>
      <c r="O45" s="226">
        <v>1.21</v>
      </c>
      <c r="P45" s="339">
        <v>14.25</v>
      </c>
      <c r="Q45" s="220">
        <v>4.04</v>
      </c>
      <c r="R45" s="220">
        <v>-30.09</v>
      </c>
      <c r="S45" s="220">
        <v>2.25</v>
      </c>
      <c r="T45" s="220">
        <v>11.29</v>
      </c>
      <c r="U45" s="82" t="s">
        <v>68</v>
      </c>
      <c r="V45" s="4"/>
      <c r="W45" s="4"/>
      <c r="X45" s="4"/>
      <c r="Y45" s="4"/>
      <c r="Z45" s="4"/>
      <c r="AA45" s="4"/>
      <c r="AB45" s="4"/>
      <c r="AC45" s="4"/>
      <c r="AD45" s="4"/>
      <c r="AE45" s="4"/>
      <c r="AF45" s="4"/>
      <c r="AG45" s="4"/>
      <c r="AH45" s="4"/>
      <c r="AI45" s="4"/>
      <c r="AJ45" s="4"/>
      <c r="AK45" s="4"/>
      <c r="AL45" s="4"/>
      <c r="AM45" s="4"/>
      <c r="AN45" s="4"/>
      <c r="AO45" s="4"/>
      <c r="AP45" s="4"/>
      <c r="AQ45" s="4"/>
      <c r="AR45" s="4"/>
      <c r="AS45" s="4"/>
      <c r="AT45" s="4"/>
    </row>
    <row r="46" spans="1:46" ht="13.5" thickBot="1">
      <c r="A46" s="77" t="s">
        <v>69</v>
      </c>
      <c r="B46" s="85">
        <f>SUM(B37:B45)</f>
        <v>788.05</v>
      </c>
      <c r="C46" s="86">
        <f t="shared" ref="C46:H46" si="9">SUM(C37:C45)</f>
        <v>951.34000000000015</v>
      </c>
      <c r="D46" s="86">
        <f t="shared" si="9"/>
        <v>1272.0300000000002</v>
      </c>
      <c r="E46" s="86">
        <f>SUM(E37:E45)</f>
        <v>1301.3600000000001</v>
      </c>
      <c r="F46" s="86">
        <f t="shared" si="9"/>
        <v>1252.5999999999997</v>
      </c>
      <c r="G46" s="86">
        <f t="shared" si="9"/>
        <v>1318.82</v>
      </c>
      <c r="H46" s="86">
        <f t="shared" si="9"/>
        <v>1333.8799999999999</v>
      </c>
      <c r="I46" s="462">
        <v>1444789714.3499999</v>
      </c>
      <c r="J46" s="86">
        <f t="shared" ref="J46:O46" si="10">SUM(J37:J44)</f>
        <v>1456.69</v>
      </c>
      <c r="K46" s="218">
        <f t="shared" si="10"/>
        <v>1617.9600000000003</v>
      </c>
      <c r="L46" s="218">
        <f t="shared" si="10"/>
        <v>1622.009</v>
      </c>
      <c r="M46" s="218">
        <f t="shared" si="10"/>
        <v>1803.13</v>
      </c>
      <c r="N46" s="221">
        <f t="shared" si="10"/>
        <v>1914.93</v>
      </c>
      <c r="O46" s="218">
        <f t="shared" si="10"/>
        <v>2028.4800000000005</v>
      </c>
      <c r="P46" s="218">
        <f>SUM(P37:P44)</f>
        <v>2064.69</v>
      </c>
      <c r="Q46" s="218">
        <f>SUM(Q37:Q44)</f>
        <v>2010.9000000000003</v>
      </c>
      <c r="R46" s="218">
        <f>SUM(R37:R44)</f>
        <v>2245.77</v>
      </c>
      <c r="S46" s="218">
        <f>SUM(S37:S44)</f>
        <v>2555.2699999999995</v>
      </c>
      <c r="T46" s="218">
        <f>T37+T38+T39+T40+T41+T42+T43+T44</f>
        <v>3003.27</v>
      </c>
      <c r="U46" s="80" t="s">
        <v>70</v>
      </c>
      <c r="V46" s="4"/>
      <c r="W46" s="4"/>
      <c r="X46" s="4"/>
      <c r="Y46" s="4"/>
      <c r="Z46" s="4"/>
      <c r="AA46" s="4"/>
      <c r="AB46" s="4"/>
      <c r="AC46" s="4"/>
      <c r="AD46" s="4"/>
      <c r="AE46" s="4"/>
      <c r="AF46" s="4"/>
      <c r="AG46" s="4"/>
      <c r="AH46" s="4"/>
      <c r="AI46" s="4"/>
      <c r="AJ46" s="4"/>
      <c r="AK46" s="4"/>
      <c r="AL46" s="4"/>
      <c r="AM46" s="4"/>
      <c r="AN46" s="4"/>
      <c r="AO46" s="4"/>
      <c r="AP46" s="4"/>
      <c r="AQ46" s="4"/>
      <c r="AR46" s="4"/>
      <c r="AS46" s="4"/>
      <c r="AT46" s="4"/>
    </row>
    <row r="47" spans="1:46">
      <c r="A47" s="81" t="s">
        <v>71</v>
      </c>
      <c r="B47" s="66">
        <f t="shared" ref="B47:K47" si="11">B46-B40</f>
        <v>788.05</v>
      </c>
      <c r="C47" s="68">
        <f t="shared" si="11"/>
        <v>868.88000000000011</v>
      </c>
      <c r="D47" s="68">
        <f t="shared" si="11"/>
        <v>1198.6600000000003</v>
      </c>
      <c r="E47" s="68">
        <f t="shared" si="11"/>
        <v>1188.9900000000002</v>
      </c>
      <c r="F47" s="68">
        <f t="shared" si="11"/>
        <v>1189.3499999999997</v>
      </c>
      <c r="G47" s="68">
        <f t="shared" si="11"/>
        <v>1251.6999999999998</v>
      </c>
      <c r="H47" s="68">
        <f t="shared" si="11"/>
        <v>1257.8399999999999</v>
      </c>
      <c r="I47" s="463">
        <v>1367570486.9199998</v>
      </c>
      <c r="J47" s="68">
        <f t="shared" si="11"/>
        <v>1381.54</v>
      </c>
      <c r="K47" s="368">
        <f t="shared" si="11"/>
        <v>1379.5400000000002</v>
      </c>
      <c r="L47" s="368">
        <f t="shared" ref="L47:P47" si="12">L46-L40</f>
        <v>1557.192</v>
      </c>
      <c r="M47" s="368">
        <f t="shared" si="12"/>
        <v>1551.25</v>
      </c>
      <c r="N47" s="368">
        <f t="shared" si="12"/>
        <v>1671.5700000000002</v>
      </c>
      <c r="O47" s="368">
        <f t="shared" si="12"/>
        <v>1756.1000000000004</v>
      </c>
      <c r="P47" s="368">
        <f t="shared" si="12"/>
        <v>1834.75</v>
      </c>
      <c r="Q47" s="368">
        <f>Q46-Q40</f>
        <v>1806.7300000000002</v>
      </c>
      <c r="R47" s="368">
        <f>R46-R40</f>
        <v>2005.31</v>
      </c>
      <c r="S47" s="368">
        <f>S46-S40</f>
        <v>2316.6299999999997</v>
      </c>
      <c r="T47" s="368">
        <f>T46-T40</f>
        <v>2704.14</v>
      </c>
      <c r="U47" s="303" t="s">
        <v>72</v>
      </c>
      <c r="V47" s="4"/>
      <c r="W47" s="4"/>
      <c r="X47" s="62"/>
      <c r="Y47" s="4"/>
      <c r="Z47" s="4"/>
      <c r="AA47" s="4"/>
      <c r="AB47" s="4"/>
      <c r="AC47" s="4"/>
      <c r="AD47" s="4"/>
      <c r="AE47" s="4"/>
      <c r="AF47" s="4"/>
      <c r="AG47" s="4"/>
      <c r="AH47" s="4"/>
      <c r="AI47" s="4"/>
      <c r="AJ47" s="4"/>
      <c r="AK47" s="4"/>
      <c r="AL47" s="4"/>
      <c r="AM47" s="4"/>
      <c r="AN47" s="4"/>
      <c r="AO47" s="4"/>
      <c r="AP47" s="4"/>
      <c r="AQ47" s="4"/>
      <c r="AR47" s="4"/>
      <c r="AS47" s="4"/>
      <c r="AT47" s="4"/>
    </row>
    <row r="48" spans="1:46">
      <c r="A48" s="417" t="s">
        <v>73</v>
      </c>
      <c r="B48" s="74">
        <v>34.11</v>
      </c>
      <c r="C48" s="74">
        <v>23.25</v>
      </c>
      <c r="D48" s="31">
        <v>48.38</v>
      </c>
      <c r="E48" s="31">
        <v>68.900000000000006</v>
      </c>
      <c r="F48" s="31">
        <v>56.81</v>
      </c>
      <c r="G48" s="46">
        <v>31.95</v>
      </c>
      <c r="H48" s="46">
        <v>60.64</v>
      </c>
      <c r="I48" s="455">
        <v>107621020.41999999</v>
      </c>
      <c r="J48" s="46">
        <v>239.01</v>
      </c>
      <c r="K48" s="49">
        <v>221.71</v>
      </c>
      <c r="L48" s="40">
        <v>225.447</v>
      </c>
      <c r="M48" s="40">
        <v>226.01</v>
      </c>
      <c r="N48" s="336">
        <v>234.82</v>
      </c>
      <c r="O48" s="49">
        <v>178.42</v>
      </c>
      <c r="P48" s="336">
        <v>244.19</v>
      </c>
      <c r="Q48" s="40">
        <v>85.31</v>
      </c>
      <c r="R48" s="220">
        <v>40.520000000000003</v>
      </c>
      <c r="S48" s="220">
        <v>74.540000000000006</v>
      </c>
      <c r="T48" s="220">
        <v>206.76</v>
      </c>
      <c r="U48" s="82" t="s">
        <v>74</v>
      </c>
      <c r="V48" s="62"/>
      <c r="W48" s="4"/>
      <c r="X48" s="4"/>
      <c r="Y48" s="4"/>
      <c r="Z48" s="4"/>
      <c r="AA48" s="4"/>
      <c r="AB48" s="4"/>
      <c r="AC48" s="4"/>
      <c r="AD48" s="4"/>
      <c r="AE48" s="4"/>
      <c r="AF48" s="4"/>
      <c r="AG48" s="4"/>
      <c r="AH48" s="4"/>
      <c r="AI48" s="4"/>
      <c r="AJ48" s="4"/>
      <c r="AK48" s="4"/>
      <c r="AL48" s="4"/>
      <c r="AM48" s="4"/>
      <c r="AN48" s="4"/>
      <c r="AO48" s="4"/>
      <c r="AP48" s="4"/>
      <c r="AQ48" s="4"/>
      <c r="AR48" s="4"/>
      <c r="AS48" s="4"/>
      <c r="AT48" s="4"/>
    </row>
    <row r="49" spans="1:46">
      <c r="A49" s="417" t="s">
        <v>75</v>
      </c>
      <c r="B49" s="74">
        <v>14.26</v>
      </c>
      <c r="C49" s="74">
        <v>84.15</v>
      </c>
      <c r="D49" s="31">
        <v>16.760000000000002</v>
      </c>
      <c r="E49" s="31">
        <v>25.4</v>
      </c>
      <c r="F49" s="31">
        <v>45.34</v>
      </c>
      <c r="G49" s="46">
        <v>59.51</v>
      </c>
      <c r="H49" s="46">
        <v>54.87</v>
      </c>
      <c r="I49" s="455">
        <v>66404431.329999998</v>
      </c>
      <c r="J49" s="46">
        <v>195.06</v>
      </c>
      <c r="K49" s="40">
        <v>320.02999999999997</v>
      </c>
      <c r="L49" s="40">
        <v>307.67</v>
      </c>
      <c r="M49" s="40">
        <v>132.59</v>
      </c>
      <c r="N49" s="40">
        <v>461.46</v>
      </c>
      <c r="O49" s="40">
        <v>328.93</v>
      </c>
      <c r="P49" s="336">
        <v>421.65</v>
      </c>
      <c r="Q49" s="49">
        <v>352.29</v>
      </c>
      <c r="R49" s="332">
        <v>251.05</v>
      </c>
      <c r="S49" s="332">
        <v>226.77</v>
      </c>
      <c r="T49" s="332">
        <v>288.88</v>
      </c>
      <c r="U49" s="84" t="s">
        <v>182</v>
      </c>
      <c r="V49" s="4"/>
      <c r="W49" s="4"/>
      <c r="X49" s="4"/>
      <c r="Y49" s="4"/>
      <c r="Z49" s="4"/>
      <c r="AA49" s="4"/>
      <c r="AB49" s="4"/>
      <c r="AC49" s="4"/>
      <c r="AD49" s="4"/>
      <c r="AE49" s="4"/>
      <c r="AF49" s="4"/>
      <c r="AG49" s="4"/>
      <c r="AH49" s="4"/>
      <c r="AI49" s="4"/>
      <c r="AJ49" s="4"/>
      <c r="AK49" s="4"/>
      <c r="AL49" s="4"/>
      <c r="AM49" s="4"/>
      <c r="AN49" s="4"/>
      <c r="AO49" s="4"/>
      <c r="AP49" s="4"/>
      <c r="AQ49" s="4"/>
      <c r="AR49" s="4"/>
      <c r="AS49" s="4"/>
      <c r="AT49" s="4"/>
    </row>
    <row r="50" spans="1:46">
      <c r="A50" s="418" t="s">
        <v>76</v>
      </c>
      <c r="B50" s="74">
        <v>55.68</v>
      </c>
      <c r="C50" s="74">
        <v>53.56</v>
      </c>
      <c r="D50" s="31">
        <v>57.78</v>
      </c>
      <c r="E50" s="31">
        <v>86.04</v>
      </c>
      <c r="F50" s="31">
        <v>113.66</v>
      </c>
      <c r="G50" s="46">
        <v>70.5</v>
      </c>
      <c r="H50" s="46">
        <v>35.74</v>
      </c>
      <c r="I50" s="455">
        <v>0</v>
      </c>
      <c r="J50" s="46">
        <v>0</v>
      </c>
      <c r="K50" s="220">
        <v>0</v>
      </c>
      <c r="L50" s="220">
        <v>0</v>
      </c>
      <c r="M50" s="220">
        <v>0</v>
      </c>
      <c r="N50" s="220">
        <v>0</v>
      </c>
      <c r="O50" s="220">
        <v>0</v>
      </c>
      <c r="P50" s="220">
        <v>0</v>
      </c>
      <c r="Q50" s="220">
        <v>0</v>
      </c>
      <c r="R50" s="220">
        <v>0</v>
      </c>
      <c r="S50" s="220">
        <v>0</v>
      </c>
      <c r="T50" s="220">
        <v>0</v>
      </c>
      <c r="U50" s="50" t="s">
        <v>151</v>
      </c>
      <c r="V50" s="4"/>
      <c r="W50" s="4"/>
      <c r="X50" s="4"/>
      <c r="Y50" s="4"/>
      <c r="Z50" s="4"/>
      <c r="AA50" s="4"/>
      <c r="AB50" s="4"/>
      <c r="AC50" s="4"/>
      <c r="AD50" s="4"/>
      <c r="AE50" s="4"/>
      <c r="AF50" s="4"/>
      <c r="AG50" s="4"/>
      <c r="AH50" s="4"/>
      <c r="AI50" s="4"/>
      <c r="AJ50" s="4"/>
      <c r="AK50" s="4"/>
      <c r="AL50" s="4"/>
      <c r="AM50" s="4"/>
      <c r="AN50" s="4"/>
      <c r="AO50" s="4"/>
      <c r="AP50" s="4"/>
      <c r="AQ50" s="4"/>
      <c r="AR50" s="4"/>
      <c r="AS50" s="4"/>
      <c r="AT50" s="4"/>
    </row>
    <row r="51" spans="1:46" ht="17.25" customHeight="1">
      <c r="A51" s="419" t="s">
        <v>180</v>
      </c>
      <c r="B51" s="67"/>
      <c r="C51" s="67"/>
      <c r="D51" s="68"/>
      <c r="E51" s="68"/>
      <c r="F51" s="68"/>
      <c r="G51" s="70"/>
      <c r="H51" s="70"/>
      <c r="I51" s="460"/>
      <c r="J51" s="70"/>
      <c r="K51" s="363"/>
      <c r="L51" s="363"/>
      <c r="M51" s="363"/>
      <c r="N51" s="363">
        <v>69.25</v>
      </c>
      <c r="O51" s="363">
        <v>57.33</v>
      </c>
      <c r="P51" s="364">
        <v>0.94</v>
      </c>
      <c r="Q51" s="220">
        <v>0.51</v>
      </c>
      <c r="R51" s="220">
        <v>27.69</v>
      </c>
      <c r="S51" s="220">
        <v>0.86</v>
      </c>
      <c r="T51" s="220">
        <v>3.27</v>
      </c>
      <c r="U51" s="50" t="s">
        <v>181</v>
      </c>
      <c r="V51" s="4"/>
      <c r="W51" s="4"/>
      <c r="X51" s="4"/>
      <c r="Y51" s="4"/>
      <c r="Z51" s="4"/>
      <c r="AA51" s="4"/>
      <c r="AB51" s="4"/>
      <c r="AC51" s="4"/>
      <c r="AD51" s="4"/>
      <c r="AE51" s="4"/>
      <c r="AF51" s="4"/>
      <c r="AG51" s="4"/>
      <c r="AH51" s="4"/>
      <c r="AI51" s="4"/>
      <c r="AJ51" s="4"/>
      <c r="AK51" s="4"/>
      <c r="AL51" s="4"/>
      <c r="AM51" s="4"/>
      <c r="AN51" s="4"/>
      <c r="AO51" s="4"/>
      <c r="AP51" s="4"/>
      <c r="AQ51" s="4"/>
      <c r="AR51" s="4"/>
      <c r="AS51" s="4"/>
      <c r="AT51" s="4"/>
    </row>
    <row r="52" spans="1:46" ht="17.25" customHeight="1" thickBot="1">
      <c r="A52" s="420" t="s">
        <v>62</v>
      </c>
      <c r="B52" s="67"/>
      <c r="C52" s="67"/>
      <c r="D52" s="68"/>
      <c r="E52" s="68"/>
      <c r="F52" s="68"/>
      <c r="G52" s="70"/>
      <c r="H52" s="70"/>
      <c r="I52" s="460"/>
      <c r="J52" s="70"/>
      <c r="K52" s="226"/>
      <c r="L52" s="226"/>
      <c r="M52" s="226"/>
      <c r="N52" s="226"/>
      <c r="O52" s="226"/>
      <c r="P52" s="226"/>
      <c r="Q52" s="220"/>
      <c r="R52" s="220">
        <v>23.12</v>
      </c>
      <c r="S52" s="220">
        <v>10.11</v>
      </c>
      <c r="T52" s="220">
        <v>9.15</v>
      </c>
      <c r="U52" s="82" t="s">
        <v>63</v>
      </c>
      <c r="V52" s="4"/>
      <c r="W52" s="4"/>
      <c r="X52" s="4"/>
      <c r="Y52" s="4"/>
      <c r="Z52" s="4"/>
      <c r="AA52" s="4"/>
      <c r="AB52" s="4"/>
      <c r="AC52" s="4"/>
      <c r="AD52" s="4"/>
      <c r="AE52" s="4"/>
      <c r="AF52" s="4"/>
      <c r="AG52" s="4"/>
      <c r="AH52" s="4"/>
      <c r="AI52" s="4"/>
      <c r="AJ52" s="4"/>
      <c r="AK52" s="4"/>
      <c r="AL52" s="4"/>
      <c r="AM52" s="4"/>
      <c r="AN52" s="4"/>
      <c r="AO52" s="4"/>
      <c r="AP52" s="4"/>
      <c r="AQ52" s="4"/>
      <c r="AR52" s="4"/>
      <c r="AS52" s="4"/>
      <c r="AT52" s="4"/>
    </row>
    <row r="53" spans="1:46" ht="13.5" thickBot="1">
      <c r="A53" s="87" t="s">
        <v>77</v>
      </c>
      <c r="B53" s="78">
        <f>+B46+B48+B49+B50+B43</f>
        <v>893.14999999999986</v>
      </c>
      <c r="C53" s="79">
        <f>+C46+C48+C49+C50+C43</f>
        <v>1112.3000000000002</v>
      </c>
      <c r="D53" s="79">
        <f>+D46+D48+D49+D50+D43</f>
        <v>1394.9500000000003</v>
      </c>
      <c r="E53" s="79">
        <f>+E46+E48+E49+E50+E43</f>
        <v>1483.4700000000003</v>
      </c>
      <c r="F53" s="79">
        <f>+F46+F48+F49+F50+F43</f>
        <v>1468.4099999999996</v>
      </c>
      <c r="G53" s="88">
        <f>+G46+G48+G49+G50</f>
        <v>1480.78</v>
      </c>
      <c r="H53" s="88">
        <f>+H46+H48+H49+H50</f>
        <v>1485.1299999999999</v>
      </c>
      <c r="I53" s="464">
        <v>1618815166.0999999</v>
      </c>
      <c r="J53" s="88">
        <f>+J46+J48+J49</f>
        <v>1890.76</v>
      </c>
      <c r="K53" s="222">
        <f>+K46+K48+K49</f>
        <v>2159.7000000000003</v>
      </c>
      <c r="L53" s="222">
        <f>+L46+L48+L49</f>
        <v>2155.1260000000002</v>
      </c>
      <c r="M53" s="222">
        <f>+M46+M48+M49</f>
        <v>2161.73</v>
      </c>
      <c r="N53" s="226">
        <f>+N46+N48+N49+N51</f>
        <v>2680.46</v>
      </c>
      <c r="O53" s="222">
        <f>+O46+O48+O49+O51</f>
        <v>2593.1600000000003</v>
      </c>
      <c r="P53" s="222">
        <f>+P46+P48+P49+P51</f>
        <v>2731.4700000000003</v>
      </c>
      <c r="Q53" s="222">
        <f>+Q46+Q48+Q49+Q51</f>
        <v>2449.0100000000007</v>
      </c>
      <c r="R53" s="222">
        <f>+R46+R48+R49+R51+R52</f>
        <v>2588.15</v>
      </c>
      <c r="S53" s="222">
        <f>SUM(S46,S48,S49,S51,S52)</f>
        <v>2867.5499999999997</v>
      </c>
      <c r="T53" s="222">
        <f>T46+T48+T49+T51+T52</f>
        <v>3511.33</v>
      </c>
      <c r="U53" s="80" t="s">
        <v>78</v>
      </c>
      <c r="V53" s="62"/>
      <c r="W53" s="4"/>
      <c r="X53" s="4"/>
      <c r="Y53" s="4"/>
      <c r="Z53" s="4"/>
      <c r="AA53" s="4"/>
      <c r="AB53" s="4"/>
      <c r="AC53" s="4"/>
      <c r="AD53" s="4"/>
      <c r="AE53" s="4"/>
      <c r="AF53" s="4"/>
      <c r="AG53" s="4"/>
      <c r="AH53" s="4"/>
      <c r="AI53" s="4"/>
      <c r="AJ53" s="4"/>
      <c r="AK53" s="4"/>
      <c r="AL53" s="4"/>
      <c r="AM53" s="4"/>
      <c r="AN53" s="4"/>
      <c r="AO53" s="4"/>
      <c r="AP53" s="4"/>
      <c r="AQ53" s="4"/>
      <c r="AR53" s="4"/>
      <c r="AS53" s="4"/>
      <c r="AT53" s="4"/>
    </row>
    <row r="54" spans="1:46" ht="13.5" thickBot="1">
      <c r="A54" s="89" t="s">
        <v>79</v>
      </c>
      <c r="B54" s="90">
        <f>B22-B46</f>
        <v>73.3900000000001</v>
      </c>
      <c r="C54" s="91">
        <f t="shared" ref="C54:H54" si="13">C22-C46</f>
        <v>177.04999999999973</v>
      </c>
      <c r="D54" s="91">
        <f t="shared" si="13"/>
        <v>17.399999999999864</v>
      </c>
      <c r="E54" s="91">
        <f t="shared" si="13"/>
        <v>-126.07000000000039</v>
      </c>
      <c r="F54" s="91">
        <f t="shared" si="13"/>
        <v>-109.4699999999998</v>
      </c>
      <c r="G54" s="91">
        <f t="shared" si="13"/>
        <v>-185.65999999999985</v>
      </c>
      <c r="H54" s="91">
        <f t="shared" si="13"/>
        <v>-207.81999999999994</v>
      </c>
      <c r="I54" s="465">
        <v>-201353206.15999937</v>
      </c>
      <c r="J54" s="91">
        <f t="shared" ref="J54:Q54" si="14">J22-J46</f>
        <v>-103.02000000000021</v>
      </c>
      <c r="K54" s="221">
        <f t="shared" si="14"/>
        <v>-291.25000000000023</v>
      </c>
      <c r="L54" s="218">
        <f t="shared" si="14"/>
        <v>-134.9559999999999</v>
      </c>
      <c r="M54" s="218">
        <f t="shared" si="14"/>
        <v>-236.86000000000013</v>
      </c>
      <c r="N54" s="221">
        <f t="shared" si="14"/>
        <v>-168.90999999999985</v>
      </c>
      <c r="O54" s="218">
        <f t="shared" si="14"/>
        <v>-143.27000000000021</v>
      </c>
      <c r="P54" s="218">
        <f t="shared" si="14"/>
        <v>-426.16000000000008</v>
      </c>
      <c r="Q54" s="218">
        <f t="shared" si="14"/>
        <v>-99.520000000000437</v>
      </c>
      <c r="R54" s="218">
        <f>R22-R46</f>
        <v>-250.3599999999999</v>
      </c>
      <c r="S54" s="221">
        <f>S22-S46</f>
        <v>11.190000000000055</v>
      </c>
      <c r="T54" s="221">
        <f>T22-T46</f>
        <v>-247.54999999999927</v>
      </c>
      <c r="U54" s="305" t="s">
        <v>80</v>
      </c>
      <c r="V54" s="4"/>
      <c r="W54" s="4"/>
      <c r="X54" s="4"/>
      <c r="Y54" s="4"/>
      <c r="Z54" s="4"/>
      <c r="AA54" s="4"/>
      <c r="AB54" s="4"/>
      <c r="AC54" s="4"/>
      <c r="AD54" s="4"/>
      <c r="AE54" s="4"/>
      <c r="AF54" s="4"/>
      <c r="AG54" s="4"/>
      <c r="AH54" s="4"/>
      <c r="AI54" s="4"/>
      <c r="AJ54" s="4"/>
      <c r="AK54" s="4"/>
      <c r="AL54" s="4"/>
      <c r="AM54" s="4"/>
      <c r="AN54" s="4"/>
      <c r="AO54" s="4"/>
      <c r="AP54" s="4"/>
      <c r="AQ54" s="4"/>
      <c r="AR54" s="4"/>
      <c r="AS54" s="4"/>
      <c r="AT54" s="4"/>
    </row>
    <row r="55" spans="1:46" ht="13.5" thickBot="1">
      <c r="A55" s="77" t="s">
        <v>81</v>
      </c>
      <c r="B55" s="85"/>
      <c r="C55" s="86"/>
      <c r="D55" s="86"/>
      <c r="E55" s="86"/>
      <c r="F55" s="86"/>
      <c r="G55" s="86"/>
      <c r="H55" s="86"/>
      <c r="I55" s="462">
        <v>-215791311.38729936</v>
      </c>
      <c r="J55" s="86">
        <f>+J54-J45</f>
        <v>-107.11000000000021</v>
      </c>
      <c r="K55" s="221">
        <f>+K54-K45</f>
        <v>-276.12000000000023</v>
      </c>
      <c r="L55" s="218">
        <f>+L54-L45</f>
        <v>-122.26599999999991</v>
      </c>
      <c r="M55" s="221">
        <f>+M54-M45</f>
        <v>-250.85000000000014</v>
      </c>
      <c r="N55" s="221">
        <f t="shared" ref="N55:R55" si="15">N54-N45</f>
        <v>-197.00999999999985</v>
      </c>
      <c r="O55" s="218">
        <f t="shared" si="15"/>
        <v>-144.48000000000022</v>
      </c>
      <c r="P55" s="218">
        <f t="shared" si="15"/>
        <v>-440.41000000000008</v>
      </c>
      <c r="Q55" s="218">
        <f t="shared" si="15"/>
        <v>-103.56000000000044</v>
      </c>
      <c r="R55" s="218">
        <f t="shared" si="15"/>
        <v>-220.2699999999999</v>
      </c>
      <c r="S55" s="218">
        <f>S54-S45</f>
        <v>8.9400000000000546</v>
      </c>
      <c r="T55" s="218">
        <f>T54-T45</f>
        <v>-258.83999999999929</v>
      </c>
      <c r="U55" s="80" t="s">
        <v>82</v>
      </c>
      <c r="V55" s="4"/>
      <c r="W55" s="4"/>
      <c r="X55" s="4"/>
      <c r="Y55" s="4"/>
      <c r="Z55" s="4"/>
      <c r="AA55" s="4"/>
      <c r="AB55" s="4"/>
      <c r="AC55" s="4"/>
      <c r="AD55" s="4"/>
      <c r="AE55" s="4"/>
      <c r="AF55" s="4"/>
      <c r="AG55" s="4"/>
      <c r="AH55" s="4"/>
      <c r="AI55" s="4"/>
      <c r="AJ55" s="4"/>
      <c r="AK55" s="4"/>
      <c r="AL55" s="4"/>
      <c r="AM55" s="4"/>
      <c r="AN55" s="4"/>
      <c r="AO55" s="4"/>
      <c r="AP55" s="4"/>
      <c r="AQ55" s="4"/>
      <c r="AR55" s="4"/>
      <c r="AS55" s="4"/>
      <c r="AT55" s="4"/>
    </row>
    <row r="56" spans="1:46" ht="13.5" thickBot="1">
      <c r="A56" s="77" t="s">
        <v>212</v>
      </c>
      <c r="B56" s="92">
        <f t="shared" ref="B56:G56" si="16">+B54+B32</f>
        <v>96.790000000000106</v>
      </c>
      <c r="C56" s="88">
        <f t="shared" si="16"/>
        <v>204.14999999999972</v>
      </c>
      <c r="D56" s="88">
        <f t="shared" si="16"/>
        <v>39.929999999999865</v>
      </c>
      <c r="E56" s="88">
        <f>+E54+E32</f>
        <v>-101.56000000000039</v>
      </c>
      <c r="F56" s="88">
        <f t="shared" si="16"/>
        <v>-79.209999999999795</v>
      </c>
      <c r="G56" s="88">
        <f t="shared" si="16"/>
        <v>-140.56999999999985</v>
      </c>
      <c r="H56" s="88">
        <f>+H54+H32</f>
        <v>-150.95999999999992</v>
      </c>
      <c r="I56" s="464">
        <v>-133430430.61999938</v>
      </c>
      <c r="J56" s="88">
        <f>+J55+J32</f>
        <v>-31.590000000000217</v>
      </c>
      <c r="K56" s="226">
        <f>+K55+K32</f>
        <v>-194.32000000000022</v>
      </c>
      <c r="L56" s="222">
        <f>+L55+L32</f>
        <v>-40.685999999999908</v>
      </c>
      <c r="M56" s="226">
        <f>+M55+M32</f>
        <v>-152.14000000000016</v>
      </c>
      <c r="N56" s="226">
        <f>+N55+N32</f>
        <v>-99.409999999999854</v>
      </c>
      <c r="O56" s="222">
        <f t="shared" ref="O56:T56" si="17">O55+O32</f>
        <v>-38.68000000000022</v>
      </c>
      <c r="P56" s="222">
        <f t="shared" si="17"/>
        <v>-329.30000000000007</v>
      </c>
      <c r="Q56" s="222">
        <f t="shared" si="17"/>
        <v>10.499999999999559</v>
      </c>
      <c r="R56" s="222">
        <f t="shared" si="17"/>
        <v>-128.30999999999989</v>
      </c>
      <c r="S56" s="222">
        <f t="shared" si="17"/>
        <v>133.38000000000005</v>
      </c>
      <c r="T56" s="222">
        <f t="shared" si="17"/>
        <v>-109.5499999999993</v>
      </c>
      <c r="U56" s="80" t="s">
        <v>211</v>
      </c>
      <c r="V56" s="4"/>
      <c r="W56" s="4"/>
      <c r="X56" s="4"/>
      <c r="Y56" s="4"/>
      <c r="Z56" s="4"/>
      <c r="AA56" s="4"/>
      <c r="AB56" s="4"/>
      <c r="AC56" s="4"/>
      <c r="AD56" s="4"/>
      <c r="AE56" s="4"/>
      <c r="AF56" s="4"/>
      <c r="AG56" s="4"/>
      <c r="AH56" s="4"/>
      <c r="AI56" s="4"/>
      <c r="AJ56" s="4"/>
      <c r="AK56" s="4"/>
      <c r="AL56" s="4"/>
      <c r="AM56" s="4"/>
      <c r="AN56" s="4"/>
      <c r="AO56" s="4"/>
      <c r="AP56" s="4"/>
      <c r="AQ56" s="4"/>
      <c r="AR56" s="4"/>
      <c r="AS56" s="4"/>
      <c r="AT56" s="4"/>
    </row>
    <row r="57" spans="1:46">
      <c r="A57" s="93"/>
      <c r="B57" s="94">
        <v>2006</v>
      </c>
      <c r="C57" s="95">
        <v>2007</v>
      </c>
      <c r="D57" s="96">
        <v>2008</v>
      </c>
      <c r="E57" s="96">
        <v>2009</v>
      </c>
      <c r="F57" s="97">
        <v>2010</v>
      </c>
      <c r="G57" s="96">
        <v>2011</v>
      </c>
      <c r="H57" s="96">
        <v>2012</v>
      </c>
      <c r="I57" s="96">
        <v>2013</v>
      </c>
      <c r="J57" s="96">
        <v>2014</v>
      </c>
      <c r="K57" s="227">
        <v>2015</v>
      </c>
      <c r="L57" s="227">
        <v>2016</v>
      </c>
      <c r="M57" s="225">
        <v>2017</v>
      </c>
      <c r="N57" s="95">
        <v>2018</v>
      </c>
      <c r="O57" s="227">
        <v>2019</v>
      </c>
      <c r="P57" s="341">
        <v>2020</v>
      </c>
      <c r="Q57" s="95">
        <v>2021</v>
      </c>
      <c r="R57" s="95" t="s">
        <v>217</v>
      </c>
      <c r="S57" s="95" t="s">
        <v>218</v>
      </c>
      <c r="T57" s="95">
        <v>2024</v>
      </c>
      <c r="U57" s="224"/>
      <c r="V57" s="4"/>
      <c r="W57" s="4"/>
      <c r="X57" s="4"/>
      <c r="Y57" s="4"/>
      <c r="Z57" s="4"/>
      <c r="AA57" s="4"/>
      <c r="AB57" s="4"/>
      <c r="AC57" s="4"/>
      <c r="AD57" s="4"/>
      <c r="AE57" s="4"/>
      <c r="AF57" s="4"/>
      <c r="AG57" s="4"/>
      <c r="AH57" s="4"/>
      <c r="AI57" s="4"/>
      <c r="AJ57" s="4"/>
      <c r="AK57" s="4"/>
      <c r="AL57" s="4"/>
      <c r="AM57" s="4"/>
      <c r="AN57" s="4"/>
      <c r="AO57" s="4"/>
      <c r="AP57" s="4"/>
      <c r="AQ57" s="4"/>
      <c r="AR57" s="4"/>
      <c r="AS57" s="4"/>
      <c r="AT57" s="4"/>
    </row>
    <row r="58" spans="1:46" ht="50.25" customHeight="1">
      <c r="A58" s="347" t="s">
        <v>206</v>
      </c>
      <c r="B58" s="98"/>
      <c r="C58" s="98"/>
      <c r="D58" s="98"/>
      <c r="E58" s="98"/>
      <c r="F58" s="98"/>
      <c r="G58" s="98"/>
      <c r="H58" s="98"/>
      <c r="I58" s="98"/>
      <c r="J58" s="98"/>
      <c r="K58" s="98"/>
      <c r="L58" s="98"/>
      <c r="M58" s="98"/>
      <c r="N58" s="98"/>
      <c r="O58" s="98"/>
      <c r="P58" s="98"/>
      <c r="Q58" s="98"/>
      <c r="R58" s="98"/>
      <c r="S58" s="98"/>
      <c r="T58" s="98"/>
      <c r="U58" s="347" t="s">
        <v>207</v>
      </c>
      <c r="V58" s="99"/>
      <c r="W58" s="99"/>
      <c r="X58" s="99"/>
      <c r="Y58" s="99"/>
      <c r="Z58" s="99"/>
      <c r="AA58" s="99"/>
      <c r="AB58" s="99"/>
      <c r="AC58" s="99"/>
      <c r="AD58" s="99"/>
      <c r="AE58" s="99"/>
      <c r="AF58" s="99"/>
      <c r="AG58" s="99"/>
      <c r="AH58" s="99"/>
      <c r="AI58" s="99"/>
      <c r="AJ58" s="99"/>
      <c r="AK58" s="99"/>
      <c r="AL58" s="99"/>
      <c r="AM58" s="99"/>
      <c r="AN58" s="99"/>
      <c r="AO58" s="99"/>
      <c r="AP58" s="99"/>
      <c r="AQ58" s="99"/>
      <c r="AR58" s="99"/>
      <c r="AS58" s="99"/>
      <c r="AT58" s="99"/>
    </row>
    <row r="59" spans="1:46" ht="38.25">
      <c r="A59" s="346" t="s">
        <v>213</v>
      </c>
      <c r="B59" s="346"/>
      <c r="C59" s="346"/>
      <c r="D59" s="346"/>
      <c r="E59" s="346"/>
      <c r="F59" s="346"/>
      <c r="G59" s="346"/>
      <c r="H59" s="346"/>
      <c r="I59" s="346"/>
      <c r="J59" s="346"/>
      <c r="K59" s="346"/>
      <c r="L59" s="346"/>
      <c r="M59" s="346"/>
      <c r="N59" s="346"/>
      <c r="O59" s="346"/>
      <c r="U59" s="347" t="s">
        <v>214</v>
      </c>
      <c r="V59" s="99"/>
      <c r="W59" s="99"/>
      <c r="X59" s="99"/>
      <c r="Y59" s="99"/>
      <c r="Z59" s="99"/>
      <c r="AA59" s="99"/>
      <c r="AB59" s="99"/>
      <c r="AC59" s="99"/>
      <c r="AD59" s="99"/>
      <c r="AE59" s="99"/>
      <c r="AF59" s="99"/>
      <c r="AG59" s="99"/>
      <c r="AH59" s="99"/>
      <c r="AI59" s="99"/>
      <c r="AJ59" s="99"/>
      <c r="AK59" s="99"/>
      <c r="AL59" s="99"/>
      <c r="AM59" s="99"/>
      <c r="AN59" s="99"/>
      <c r="AO59" s="99"/>
      <c r="AP59" s="99"/>
      <c r="AQ59" s="99"/>
      <c r="AR59" s="99"/>
      <c r="AS59" s="99"/>
      <c r="AT59" s="99"/>
    </row>
    <row r="60" spans="1:46" ht="140.25">
      <c r="A60" s="425" t="s">
        <v>219</v>
      </c>
      <c r="B60" s="232"/>
      <c r="C60" s="233"/>
      <c r="D60" s="233"/>
      <c r="E60" s="100"/>
      <c r="F60" s="100"/>
      <c r="G60" s="100"/>
      <c r="H60" s="100"/>
      <c r="I60" s="100"/>
      <c r="J60" s="100"/>
      <c r="K60" s="100"/>
      <c r="L60" s="100"/>
      <c r="M60" s="100"/>
      <c r="N60" s="100"/>
      <c r="O60" s="100"/>
      <c r="P60" s="100"/>
      <c r="Q60" s="100"/>
      <c r="R60" s="100"/>
      <c r="U60" s="422" t="s">
        <v>220</v>
      </c>
      <c r="V60" s="67"/>
      <c r="W60" s="100"/>
      <c r="X60" s="100"/>
      <c r="Y60" s="99"/>
      <c r="Z60" s="99"/>
      <c r="AA60" s="99"/>
      <c r="AB60" s="99"/>
      <c r="AC60" s="99"/>
      <c r="AD60" s="99"/>
      <c r="AE60" s="99"/>
      <c r="AF60" s="99"/>
      <c r="AG60" s="99"/>
      <c r="AH60" s="99"/>
      <c r="AI60" s="99"/>
      <c r="AJ60" s="99"/>
      <c r="AK60" s="99"/>
      <c r="AL60" s="99"/>
      <c r="AM60" s="99"/>
      <c r="AN60" s="99"/>
      <c r="AO60" s="99"/>
      <c r="AP60" s="99"/>
      <c r="AQ60" s="99"/>
      <c r="AR60" s="99"/>
      <c r="AS60" s="99"/>
      <c r="AT60" s="99"/>
    </row>
    <row r="61" spans="1:46" ht="64.5" customHeight="1">
      <c r="A61" s="346" t="s">
        <v>221</v>
      </c>
      <c r="B61" s="421"/>
      <c r="C61" s="421"/>
      <c r="D61" s="421"/>
      <c r="E61" s="421"/>
      <c r="F61" s="421"/>
      <c r="G61" s="421"/>
      <c r="H61" s="421"/>
      <c r="I61" s="421"/>
      <c r="K61" s="421"/>
      <c r="L61" s="421"/>
      <c r="M61" s="421"/>
      <c r="N61" s="421"/>
      <c r="O61" s="421"/>
      <c r="P61" s="421"/>
      <c r="Q61" s="421"/>
      <c r="R61" s="421"/>
      <c r="U61" s="347" t="s">
        <v>222</v>
      </c>
      <c r="V61" s="423"/>
      <c r="W61" s="423"/>
      <c r="X61" s="423"/>
      <c r="Y61" s="424"/>
      <c r="Z61" s="424"/>
      <c r="AA61" s="424"/>
      <c r="AB61" s="424"/>
      <c r="AC61" s="424"/>
      <c r="AD61" s="99"/>
      <c r="AE61" s="99"/>
      <c r="AF61" s="99"/>
      <c r="AG61" s="99"/>
      <c r="AH61" s="99"/>
      <c r="AI61" s="99"/>
      <c r="AJ61" s="99"/>
      <c r="AK61" s="99"/>
      <c r="AL61" s="99"/>
      <c r="AM61" s="99"/>
      <c r="AN61" s="99"/>
      <c r="AO61" s="99"/>
      <c r="AP61" s="99"/>
      <c r="AQ61" s="99"/>
      <c r="AR61" s="99"/>
      <c r="AS61" s="99"/>
      <c r="AT61" s="99"/>
    </row>
    <row r="62" spans="1:46">
      <c r="A62" s="437"/>
      <c r="B62" s="427"/>
      <c r="C62" s="427"/>
      <c r="D62" s="427"/>
      <c r="E62" s="427"/>
      <c r="F62" s="427"/>
      <c r="G62" s="427"/>
      <c r="H62" s="427"/>
      <c r="I62" s="427"/>
      <c r="J62" s="427"/>
      <c r="K62" s="427"/>
      <c r="L62" s="98"/>
      <c r="M62" s="98"/>
      <c r="N62" s="98"/>
      <c r="O62" s="98"/>
      <c r="P62" s="98"/>
      <c r="Q62" s="98"/>
      <c r="R62" s="98"/>
      <c r="S62" s="98"/>
      <c r="T62" s="98"/>
      <c r="U62" s="437"/>
      <c r="V62" s="99"/>
      <c r="W62" s="99"/>
      <c r="X62" s="99"/>
      <c r="Y62" s="99"/>
      <c r="Z62" s="99"/>
      <c r="AA62" s="99"/>
      <c r="AB62" s="99"/>
      <c r="AC62" s="99"/>
      <c r="AD62" s="99"/>
      <c r="AE62" s="99"/>
      <c r="AF62" s="99"/>
      <c r="AG62" s="99"/>
      <c r="AH62" s="99"/>
      <c r="AI62" s="99"/>
      <c r="AJ62" s="99"/>
      <c r="AK62" s="99"/>
      <c r="AL62" s="99"/>
      <c r="AM62" s="99"/>
      <c r="AN62" s="99"/>
      <c r="AO62" s="99"/>
      <c r="AP62" s="99"/>
      <c r="AQ62" s="99"/>
      <c r="AR62" s="99"/>
      <c r="AS62" s="99"/>
      <c r="AT62" s="99"/>
    </row>
    <row r="63" spans="1:46">
      <c r="A63" s="101"/>
      <c r="B63" s="98"/>
      <c r="C63" s="98"/>
      <c r="D63" s="98"/>
      <c r="E63" s="98"/>
      <c r="F63" s="98"/>
      <c r="G63" s="98"/>
      <c r="H63" s="98"/>
      <c r="I63" s="98"/>
      <c r="J63" s="102"/>
      <c r="K63" s="98"/>
      <c r="L63" s="98"/>
      <c r="M63" s="98"/>
      <c r="N63" s="98"/>
      <c r="O63" s="98"/>
      <c r="P63" s="98"/>
      <c r="Q63" s="98"/>
      <c r="R63" s="98"/>
      <c r="S63" s="98"/>
      <c r="T63" s="98"/>
      <c r="U63" s="99"/>
      <c r="V63" s="99"/>
      <c r="W63" s="99"/>
      <c r="X63" s="99"/>
      <c r="Y63" s="99"/>
      <c r="Z63" s="99"/>
      <c r="AA63" s="99"/>
      <c r="AB63" s="99"/>
      <c r="AC63" s="99"/>
      <c r="AD63" s="99"/>
      <c r="AE63" s="99"/>
      <c r="AF63" s="99"/>
      <c r="AG63" s="99"/>
      <c r="AH63" s="99"/>
      <c r="AI63" s="99"/>
      <c r="AJ63" s="99"/>
      <c r="AK63" s="99"/>
      <c r="AL63" s="99"/>
      <c r="AM63" s="99"/>
      <c r="AN63" s="99"/>
      <c r="AO63" s="99"/>
      <c r="AP63" s="99"/>
      <c r="AQ63" s="99"/>
      <c r="AR63" s="99"/>
      <c r="AS63" s="99"/>
      <c r="AT63" s="99"/>
    </row>
    <row r="64" spans="1:46">
      <c r="A64" s="99"/>
      <c r="B64" s="99"/>
      <c r="C64" s="99"/>
      <c r="D64" s="99"/>
      <c r="E64" s="99"/>
      <c r="F64" s="99"/>
      <c r="G64" s="99"/>
      <c r="H64" s="99"/>
      <c r="I64" s="99"/>
      <c r="J64" s="99"/>
      <c r="K64" s="99"/>
      <c r="L64" s="99"/>
      <c r="M64" s="99"/>
      <c r="N64" s="99"/>
      <c r="O64" s="99"/>
      <c r="P64" s="99"/>
      <c r="Q64" s="99"/>
      <c r="R64" s="99"/>
      <c r="S64" s="99"/>
      <c r="T64" s="99"/>
      <c r="U64" s="99"/>
      <c r="V64" s="99"/>
      <c r="W64" s="99"/>
      <c r="X64" s="99"/>
      <c r="Y64" s="99"/>
      <c r="Z64" s="99"/>
      <c r="AA64" s="99"/>
      <c r="AB64" s="99"/>
      <c r="AC64" s="99"/>
      <c r="AD64" s="99"/>
      <c r="AE64" s="99"/>
      <c r="AF64" s="99"/>
      <c r="AG64" s="99"/>
      <c r="AH64" s="99"/>
      <c r="AI64" s="99"/>
      <c r="AJ64" s="99"/>
      <c r="AK64" s="99"/>
      <c r="AL64" s="99"/>
      <c r="AM64" s="99"/>
      <c r="AN64" s="99"/>
      <c r="AO64" s="99"/>
      <c r="AP64" s="99"/>
      <c r="AQ64" s="99"/>
      <c r="AR64" s="99"/>
      <c r="AS64" s="99"/>
      <c r="AT64" s="99"/>
    </row>
    <row r="65" spans="10:46">
      <c r="J65" s="103"/>
      <c r="V65" s="99"/>
      <c r="W65" s="99"/>
      <c r="X65" s="99"/>
      <c r="Y65" s="99"/>
      <c r="Z65" s="99"/>
      <c r="AA65" s="99"/>
      <c r="AB65" s="99"/>
      <c r="AC65" s="99"/>
      <c r="AD65" s="99"/>
      <c r="AE65" s="99"/>
      <c r="AF65" s="99"/>
      <c r="AG65" s="99"/>
      <c r="AH65" s="99"/>
      <c r="AI65" s="99"/>
      <c r="AJ65" s="99"/>
      <c r="AK65" s="99"/>
      <c r="AL65" s="99"/>
      <c r="AM65" s="99"/>
      <c r="AN65" s="99"/>
      <c r="AO65" s="99"/>
      <c r="AP65" s="99"/>
      <c r="AQ65" s="99"/>
      <c r="AR65" s="99"/>
      <c r="AS65" s="99"/>
      <c r="AT65" s="99"/>
    </row>
    <row r="66" spans="10:46">
      <c r="V66" s="99"/>
      <c r="W66" s="99"/>
      <c r="X66" s="99"/>
      <c r="Y66" s="99"/>
      <c r="Z66" s="99"/>
      <c r="AA66" s="99"/>
      <c r="AB66" s="99"/>
      <c r="AC66" s="99"/>
      <c r="AD66" s="99"/>
      <c r="AE66" s="99"/>
      <c r="AF66" s="99"/>
      <c r="AG66" s="99"/>
      <c r="AH66" s="99"/>
      <c r="AI66" s="99"/>
      <c r="AJ66" s="99"/>
      <c r="AK66" s="99"/>
      <c r="AL66" s="99"/>
      <c r="AM66" s="99"/>
      <c r="AN66" s="99"/>
      <c r="AO66" s="99"/>
      <c r="AP66" s="99"/>
      <c r="AQ66" s="99"/>
      <c r="AR66" s="99"/>
      <c r="AS66" s="99"/>
      <c r="AT66" s="99"/>
    </row>
  </sheetData>
  <pageMargins left="0.7" right="0.7" top="0.75" bottom="0.75" header="0.3" footer="0.3"/>
  <pageSetup paperSize="9" scale="70" fitToWidth="0" orientation="landscape" horizontalDpi="4294967294" verticalDpi="4294967294"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O31"/>
  <sheetViews>
    <sheetView workbookViewId="0">
      <pane xSplit="1" ySplit="3" topLeftCell="B4" activePane="bottomRight" state="frozen"/>
      <selection activeCell="H13" sqref="H13"/>
      <selection pane="topRight" activeCell="H13" sqref="H13"/>
      <selection pane="bottomLeft" activeCell="H13" sqref="H13"/>
      <selection pane="bottomRight" activeCell="E29" sqref="E29"/>
    </sheetView>
  </sheetViews>
  <sheetFormatPr defaultColWidth="9.140625" defaultRowHeight="12.75"/>
  <cols>
    <col min="1" max="1" width="36.42578125" style="105" customWidth="1"/>
    <col min="2" max="18" width="11.5703125" style="105" customWidth="1"/>
    <col min="19" max="19" width="34.28515625" style="105" customWidth="1"/>
    <col min="20" max="20" width="13" style="105" customWidth="1"/>
    <col min="21" max="16384" width="9.140625" style="105"/>
  </cols>
  <sheetData>
    <row r="1" spans="1:249" ht="12.75" customHeight="1">
      <c r="A1" s="471" t="s">
        <v>190</v>
      </c>
      <c r="B1" s="104"/>
      <c r="C1" s="104"/>
      <c r="D1" s="104"/>
      <c r="E1" s="104"/>
      <c r="F1" s="104"/>
      <c r="G1" s="104"/>
      <c r="H1" s="104"/>
      <c r="I1" s="104"/>
      <c r="J1" s="104"/>
      <c r="K1" s="104"/>
      <c r="L1" s="104"/>
      <c r="M1" s="104"/>
      <c r="N1" s="104"/>
      <c r="O1" s="104"/>
      <c r="P1" s="104"/>
      <c r="Q1" s="104"/>
      <c r="R1" s="104"/>
      <c r="S1" s="466" t="s">
        <v>191</v>
      </c>
    </row>
    <row r="2" spans="1:249">
      <c r="A2" s="472"/>
      <c r="B2" s="104"/>
      <c r="C2" s="104"/>
      <c r="D2" s="104"/>
      <c r="E2" s="104"/>
      <c r="F2" s="104"/>
      <c r="G2" s="104"/>
      <c r="H2" s="104"/>
      <c r="I2" s="104"/>
      <c r="J2" s="104"/>
      <c r="K2" s="104"/>
      <c r="L2" s="104"/>
      <c r="M2" s="104"/>
      <c r="N2" s="104"/>
      <c r="O2" s="104"/>
      <c r="P2" s="104"/>
      <c r="Q2" s="104"/>
      <c r="R2" s="104"/>
      <c r="S2" s="467"/>
    </row>
    <row r="3" spans="1:249">
      <c r="A3" s="106"/>
      <c r="B3" s="107">
        <v>2008</v>
      </c>
      <c r="C3" s="107">
        <v>2009</v>
      </c>
      <c r="D3" s="107">
        <v>2010</v>
      </c>
      <c r="E3" s="107">
        <v>2011</v>
      </c>
      <c r="F3" s="107">
        <v>2012</v>
      </c>
      <c r="G3" s="107">
        <v>2013</v>
      </c>
      <c r="H3" s="107">
        <v>2014</v>
      </c>
      <c r="I3" s="107">
        <v>2015</v>
      </c>
      <c r="J3" s="107">
        <v>2016</v>
      </c>
      <c r="K3" s="107">
        <v>2017</v>
      </c>
      <c r="L3" s="107">
        <v>2018</v>
      </c>
      <c r="M3" s="107">
        <v>2019</v>
      </c>
      <c r="N3" s="107">
        <v>2020</v>
      </c>
      <c r="O3" s="107">
        <v>2021</v>
      </c>
      <c r="P3" s="107">
        <v>2022</v>
      </c>
      <c r="Q3" s="107">
        <v>2023</v>
      </c>
      <c r="R3" s="107">
        <v>2024</v>
      </c>
      <c r="S3" s="106"/>
    </row>
    <row r="4" spans="1:249">
      <c r="A4" s="108"/>
      <c r="B4" s="109"/>
      <c r="C4" s="110"/>
      <c r="D4" s="473" t="s">
        <v>83</v>
      </c>
      <c r="E4" s="473"/>
      <c r="F4" s="110"/>
      <c r="G4" s="110"/>
      <c r="H4" s="473"/>
      <c r="I4" s="474"/>
      <c r="J4" s="214"/>
      <c r="K4" s="214"/>
      <c r="L4" s="214"/>
      <c r="M4" s="214"/>
      <c r="N4" s="214"/>
      <c r="O4" s="214"/>
      <c r="P4" s="214"/>
      <c r="Q4" s="214"/>
      <c r="R4" s="214"/>
      <c r="S4" s="108"/>
    </row>
    <row r="5" spans="1:249" ht="14.25">
      <c r="A5" s="111" t="s">
        <v>84</v>
      </c>
      <c r="B5" s="112"/>
      <c r="C5" s="112"/>
      <c r="D5" s="112"/>
      <c r="E5" s="112"/>
      <c r="F5" s="112"/>
      <c r="G5" s="112"/>
      <c r="H5" s="112"/>
      <c r="I5" s="112"/>
      <c r="J5" s="112"/>
      <c r="K5" s="112"/>
      <c r="L5" s="112"/>
      <c r="M5" s="112"/>
      <c r="N5" s="112"/>
      <c r="O5" s="112"/>
      <c r="P5" s="112"/>
      <c r="Q5" s="112"/>
      <c r="R5" s="112"/>
      <c r="S5" s="111" t="s">
        <v>85</v>
      </c>
      <c r="T5" s="113"/>
      <c r="U5" s="113"/>
      <c r="V5" s="113"/>
    </row>
    <row r="6" spans="1:249" ht="14.25">
      <c r="A6" s="114" t="s">
        <v>86</v>
      </c>
      <c r="B6" s="115">
        <v>288.55</v>
      </c>
      <c r="C6" s="115">
        <v>371.3</v>
      </c>
      <c r="D6" s="115">
        <v>336.18</v>
      </c>
      <c r="E6" s="115">
        <v>361.15</v>
      </c>
      <c r="F6" s="115">
        <v>383.24</v>
      </c>
      <c r="G6" s="115">
        <v>387.55</v>
      </c>
      <c r="H6" s="115">
        <v>389.2</v>
      </c>
      <c r="I6" s="115">
        <v>392.33</v>
      </c>
      <c r="J6" s="115">
        <v>397.03</v>
      </c>
      <c r="K6" s="115">
        <v>406.96</v>
      </c>
      <c r="L6" s="115">
        <v>420.48</v>
      </c>
      <c r="M6" s="115">
        <v>426.56</v>
      </c>
      <c r="N6" s="115">
        <v>434.15</v>
      </c>
      <c r="O6" s="115">
        <v>440.2</v>
      </c>
      <c r="P6" s="398">
        <v>494.91</v>
      </c>
      <c r="Q6" s="398">
        <v>565.53</v>
      </c>
      <c r="R6" s="115">
        <v>735.28</v>
      </c>
      <c r="S6" s="116" t="s">
        <v>87</v>
      </c>
      <c r="T6" s="113"/>
      <c r="U6" s="113"/>
      <c r="V6" s="113"/>
    </row>
    <row r="7" spans="1:249" ht="14.25">
      <c r="A7" s="114" t="s">
        <v>88</v>
      </c>
      <c r="B7" s="115">
        <v>287.97000000000003</v>
      </c>
      <c r="C7" s="115">
        <v>380.1</v>
      </c>
      <c r="D7" s="115">
        <v>335.95</v>
      </c>
      <c r="E7" s="115">
        <v>361.15</v>
      </c>
      <c r="F7" s="115">
        <v>383.24</v>
      </c>
      <c r="G7" s="115">
        <v>387.55</v>
      </c>
      <c r="H7" s="115">
        <v>389.2</v>
      </c>
      <c r="I7" s="115">
        <v>392.33</v>
      </c>
      <c r="J7" s="115">
        <v>397.03</v>
      </c>
      <c r="K7" s="115">
        <v>406.96</v>
      </c>
      <c r="L7" s="115">
        <v>420.48</v>
      </c>
      <c r="M7" s="115">
        <v>426.56</v>
      </c>
      <c r="N7" s="115">
        <v>434.15</v>
      </c>
      <c r="O7" s="115">
        <v>440.2</v>
      </c>
      <c r="P7" s="398">
        <v>494.91</v>
      </c>
      <c r="Q7" s="398">
        <v>565.53</v>
      </c>
      <c r="R7" s="115">
        <v>735.28</v>
      </c>
      <c r="S7" s="116" t="s">
        <v>89</v>
      </c>
      <c r="T7" s="113"/>
      <c r="U7" s="113"/>
      <c r="V7" s="113"/>
    </row>
    <row r="8" spans="1:249" ht="14.25">
      <c r="A8" s="114" t="s">
        <v>90</v>
      </c>
      <c r="B8" s="117">
        <f>+B6-B7</f>
        <v>0.57999999999998408</v>
      </c>
      <c r="C8" s="117">
        <f>+C6-C7</f>
        <v>-8.8000000000000114</v>
      </c>
      <c r="D8" s="117">
        <f>+D6-D7</f>
        <v>0.23000000000001819</v>
      </c>
      <c r="E8" s="117">
        <v>0</v>
      </c>
      <c r="F8" s="117">
        <v>0</v>
      </c>
      <c r="G8" s="117">
        <v>0</v>
      </c>
      <c r="H8" s="117">
        <v>0</v>
      </c>
      <c r="I8" s="117">
        <v>0</v>
      </c>
      <c r="J8" s="117">
        <v>0</v>
      </c>
      <c r="K8" s="117">
        <f t="shared" ref="K8:P8" si="0">K6-K7</f>
        <v>0</v>
      </c>
      <c r="L8" s="117">
        <f t="shared" si="0"/>
        <v>0</v>
      </c>
      <c r="M8" s="117">
        <f t="shared" si="0"/>
        <v>0</v>
      </c>
      <c r="N8" s="117">
        <f t="shared" si="0"/>
        <v>0</v>
      </c>
      <c r="O8" s="117">
        <f t="shared" si="0"/>
        <v>0</v>
      </c>
      <c r="P8" s="117">
        <f t="shared" si="0"/>
        <v>0</v>
      </c>
      <c r="Q8" s="117">
        <f>Q6-Q7</f>
        <v>0</v>
      </c>
      <c r="R8" s="117">
        <f>R6-R7</f>
        <v>0</v>
      </c>
      <c r="S8" s="116" t="s">
        <v>91</v>
      </c>
      <c r="T8" s="113"/>
      <c r="U8" s="113"/>
      <c r="V8" s="113"/>
    </row>
    <row r="9" spans="1:249" ht="14.25">
      <c r="A9" s="118" t="s">
        <v>196</v>
      </c>
      <c r="B9" s="475"/>
      <c r="C9" s="476"/>
      <c r="D9" s="476"/>
      <c r="E9" s="476"/>
      <c r="F9" s="476"/>
      <c r="G9" s="476"/>
      <c r="H9" s="476"/>
      <c r="I9" s="477"/>
      <c r="J9" s="215"/>
      <c r="K9" s="215"/>
      <c r="L9" s="215"/>
      <c r="M9" s="215"/>
      <c r="N9" s="215"/>
      <c r="O9" s="215"/>
      <c r="P9" s="401"/>
      <c r="Q9" s="401"/>
      <c r="R9" s="215"/>
      <c r="S9" s="119" t="s">
        <v>197</v>
      </c>
      <c r="T9" s="113"/>
      <c r="U9" s="113"/>
      <c r="V9" s="113"/>
    </row>
    <row r="10" spans="1:249">
      <c r="A10" s="114" t="s">
        <v>86</v>
      </c>
      <c r="B10" s="120">
        <v>183.41</v>
      </c>
      <c r="C10" s="120">
        <v>168.09</v>
      </c>
      <c r="D10" s="120">
        <v>168.62</v>
      </c>
      <c r="E10" s="120">
        <v>162.30000000000001</v>
      </c>
      <c r="F10" s="120">
        <v>167.41</v>
      </c>
      <c r="G10" s="120">
        <v>167.49</v>
      </c>
      <c r="H10" s="120">
        <v>170.04</v>
      </c>
      <c r="I10" s="120">
        <v>210.16</v>
      </c>
      <c r="J10" s="228">
        <v>233.7</v>
      </c>
      <c r="K10" s="228">
        <v>201.95</v>
      </c>
      <c r="L10" s="228">
        <v>241.64</v>
      </c>
      <c r="M10" s="228">
        <v>254.24</v>
      </c>
      <c r="N10" s="228">
        <v>301.83999999999997</v>
      </c>
      <c r="O10" s="228">
        <v>324.68</v>
      </c>
      <c r="P10" s="228">
        <v>419.45</v>
      </c>
      <c r="Q10" s="228">
        <v>405.42</v>
      </c>
      <c r="R10" s="228">
        <v>441.04</v>
      </c>
      <c r="S10" s="116" t="s">
        <v>87</v>
      </c>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1"/>
      <c r="CF10" s="121"/>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1"/>
      <c r="DU10" s="121"/>
      <c r="DV10" s="121"/>
      <c r="DW10" s="121"/>
      <c r="DX10" s="121"/>
      <c r="DY10" s="121"/>
      <c r="DZ10" s="121"/>
      <c r="EA10" s="121"/>
      <c r="EB10" s="121"/>
      <c r="EC10" s="121"/>
      <c r="ED10" s="121"/>
      <c r="EE10" s="121"/>
      <c r="EF10" s="121"/>
      <c r="EG10" s="121"/>
      <c r="EH10" s="121"/>
      <c r="EI10" s="121"/>
      <c r="EJ10" s="121"/>
      <c r="EK10" s="121"/>
      <c r="EL10" s="121"/>
      <c r="EM10" s="121"/>
      <c r="EN10" s="121"/>
      <c r="EO10" s="121"/>
      <c r="EP10" s="121"/>
      <c r="EQ10" s="121"/>
      <c r="ER10" s="121"/>
      <c r="ES10" s="121"/>
      <c r="ET10" s="121"/>
      <c r="EU10" s="121"/>
      <c r="EV10" s="121"/>
      <c r="EW10" s="121"/>
      <c r="EX10" s="121"/>
      <c r="EY10" s="121"/>
      <c r="EZ10" s="121"/>
      <c r="FA10" s="121"/>
      <c r="FB10" s="121"/>
      <c r="FC10" s="121"/>
      <c r="FD10" s="121"/>
      <c r="FE10" s="121"/>
      <c r="FF10" s="121"/>
      <c r="FG10" s="121"/>
      <c r="FH10" s="121"/>
      <c r="FI10" s="121"/>
      <c r="FJ10" s="121"/>
      <c r="FK10" s="121"/>
      <c r="FL10" s="121"/>
      <c r="FM10" s="121"/>
      <c r="FN10" s="121"/>
      <c r="FO10" s="121"/>
      <c r="FP10" s="121"/>
      <c r="FQ10" s="121"/>
      <c r="FR10" s="121"/>
      <c r="FS10" s="121"/>
      <c r="FT10" s="121"/>
      <c r="FU10" s="121"/>
      <c r="FV10" s="121"/>
      <c r="FW10" s="121"/>
      <c r="FX10" s="121"/>
      <c r="FY10" s="121"/>
      <c r="FZ10" s="121"/>
      <c r="GA10" s="121"/>
      <c r="GB10" s="121"/>
      <c r="GC10" s="121"/>
      <c r="GD10" s="121"/>
      <c r="GE10" s="121"/>
      <c r="GF10" s="121"/>
      <c r="GG10" s="121"/>
      <c r="GH10" s="121"/>
      <c r="GI10" s="121"/>
      <c r="GJ10" s="121"/>
      <c r="GK10" s="121"/>
      <c r="GL10" s="121"/>
      <c r="GM10" s="121"/>
      <c r="GN10" s="121"/>
      <c r="GO10" s="121"/>
      <c r="GP10" s="121"/>
      <c r="GQ10" s="121"/>
      <c r="GR10" s="121"/>
      <c r="GS10" s="121"/>
      <c r="GT10" s="121"/>
      <c r="GU10" s="121"/>
      <c r="GV10" s="121"/>
      <c r="GW10" s="121"/>
      <c r="GX10" s="121"/>
      <c r="GY10" s="121"/>
      <c r="GZ10" s="121"/>
      <c r="HA10" s="121"/>
      <c r="HB10" s="121"/>
      <c r="HC10" s="121"/>
      <c r="HD10" s="121"/>
      <c r="HE10" s="121"/>
      <c r="HF10" s="121"/>
      <c r="HG10" s="121"/>
      <c r="HH10" s="121"/>
      <c r="HI10" s="121"/>
      <c r="HJ10" s="121"/>
      <c r="HK10" s="121"/>
      <c r="HL10" s="121"/>
      <c r="HM10" s="121"/>
      <c r="HN10" s="121"/>
      <c r="HO10" s="121"/>
      <c r="HP10" s="121"/>
      <c r="HQ10" s="121"/>
      <c r="HR10" s="121"/>
      <c r="HS10" s="121"/>
      <c r="HT10" s="121"/>
      <c r="HU10" s="121"/>
      <c r="HV10" s="121"/>
      <c r="HW10" s="121"/>
      <c r="HX10" s="121"/>
      <c r="HY10" s="121"/>
      <c r="HZ10" s="121"/>
      <c r="IA10" s="121"/>
      <c r="IB10" s="121"/>
      <c r="IC10" s="121"/>
      <c r="ID10" s="121"/>
      <c r="IE10" s="121"/>
      <c r="IF10" s="121"/>
      <c r="IG10" s="121"/>
      <c r="IH10" s="121"/>
      <c r="II10" s="121"/>
      <c r="IJ10" s="121"/>
      <c r="IK10" s="121"/>
      <c r="IL10" s="121"/>
      <c r="IM10" s="121"/>
      <c r="IN10" s="121"/>
      <c r="IO10" s="121"/>
    </row>
    <row r="11" spans="1:249">
      <c r="A11" s="114" t="s">
        <v>88</v>
      </c>
      <c r="B11" s="120">
        <v>171.8</v>
      </c>
      <c r="C11" s="120">
        <v>177.89</v>
      </c>
      <c r="D11" s="120">
        <v>168.62</v>
      </c>
      <c r="E11" s="120">
        <v>162.30000000000001</v>
      </c>
      <c r="F11" s="120">
        <v>167.41</v>
      </c>
      <c r="G11" s="120">
        <v>167.49</v>
      </c>
      <c r="H11" s="120">
        <v>170.04</v>
      </c>
      <c r="I11" s="120">
        <v>210.16</v>
      </c>
      <c r="J11" s="228">
        <v>233.7</v>
      </c>
      <c r="K11" s="228">
        <v>201.95</v>
      </c>
      <c r="L11" s="228">
        <v>241.64</v>
      </c>
      <c r="M11" s="228">
        <v>254.24</v>
      </c>
      <c r="N11" s="228">
        <v>301.83999999999997</v>
      </c>
      <c r="O11" s="228">
        <v>324.68</v>
      </c>
      <c r="P11" s="228">
        <v>419.45</v>
      </c>
      <c r="Q11" s="228">
        <v>405.42</v>
      </c>
      <c r="R11" s="228">
        <v>441.04</v>
      </c>
      <c r="S11" s="116" t="s">
        <v>89</v>
      </c>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c r="BO11" s="121"/>
      <c r="BP11" s="121"/>
      <c r="BQ11" s="121"/>
      <c r="BR11" s="121"/>
      <c r="BS11" s="121"/>
      <c r="BT11" s="121"/>
      <c r="BU11" s="121"/>
      <c r="BV11" s="121"/>
      <c r="BW11" s="121"/>
      <c r="BX11" s="121"/>
      <c r="BY11" s="121"/>
      <c r="BZ11" s="121"/>
      <c r="CA11" s="121"/>
      <c r="CB11" s="121"/>
      <c r="CC11" s="121"/>
      <c r="CD11" s="121"/>
      <c r="CE11" s="121"/>
      <c r="CF11" s="121"/>
      <c r="CG11" s="121"/>
      <c r="CH11" s="121"/>
      <c r="CI11" s="121"/>
      <c r="CJ11" s="121"/>
      <c r="CK11" s="121"/>
      <c r="CL11" s="121"/>
      <c r="CM11" s="121"/>
      <c r="CN11" s="121"/>
      <c r="CO11" s="121"/>
      <c r="CP11" s="121"/>
      <c r="CQ11" s="121"/>
      <c r="CR11" s="121"/>
      <c r="CS11" s="121"/>
      <c r="CT11" s="121"/>
      <c r="CU11" s="121"/>
      <c r="CV11" s="121"/>
      <c r="CW11" s="121"/>
      <c r="CX11" s="121"/>
      <c r="CY11" s="121"/>
      <c r="CZ11" s="121"/>
      <c r="DA11" s="121"/>
      <c r="DB11" s="121"/>
      <c r="DC11" s="121"/>
      <c r="DD11" s="121"/>
      <c r="DE11" s="121"/>
      <c r="DF11" s="121"/>
      <c r="DG11" s="121"/>
      <c r="DH11" s="121"/>
      <c r="DI11" s="121"/>
      <c r="DJ11" s="121"/>
      <c r="DK11" s="121"/>
      <c r="DL11" s="121"/>
      <c r="DM11" s="121"/>
      <c r="DN11" s="121"/>
      <c r="DO11" s="121"/>
      <c r="DP11" s="121"/>
      <c r="DQ11" s="121"/>
      <c r="DR11" s="121"/>
      <c r="DS11" s="121"/>
      <c r="DT11" s="121"/>
      <c r="DU11" s="121"/>
      <c r="DV11" s="121"/>
      <c r="DW11" s="121"/>
      <c r="DX11" s="121"/>
      <c r="DY11" s="121"/>
      <c r="DZ11" s="121"/>
      <c r="EA11" s="121"/>
      <c r="EB11" s="121"/>
      <c r="EC11" s="121"/>
      <c r="ED11" s="121"/>
      <c r="EE11" s="121"/>
      <c r="EF11" s="121"/>
      <c r="EG11" s="121"/>
      <c r="EH11" s="121"/>
      <c r="EI11" s="121"/>
      <c r="EJ11" s="121"/>
      <c r="EK11" s="121"/>
      <c r="EL11" s="121"/>
      <c r="EM11" s="121"/>
      <c r="EN11" s="121"/>
      <c r="EO11" s="121"/>
      <c r="EP11" s="121"/>
      <c r="EQ11" s="121"/>
      <c r="ER11" s="121"/>
      <c r="ES11" s="121"/>
      <c r="ET11" s="121"/>
      <c r="EU11" s="121"/>
      <c r="EV11" s="121"/>
      <c r="EW11" s="121"/>
      <c r="EX11" s="121"/>
      <c r="EY11" s="121"/>
      <c r="EZ11" s="121"/>
      <c r="FA11" s="121"/>
      <c r="FB11" s="121"/>
      <c r="FC11" s="121"/>
      <c r="FD11" s="121"/>
      <c r="FE11" s="121"/>
      <c r="FF11" s="121"/>
      <c r="FG11" s="121"/>
      <c r="FH11" s="121"/>
      <c r="FI11" s="121"/>
      <c r="FJ11" s="121"/>
      <c r="FK11" s="121"/>
      <c r="FL11" s="121"/>
      <c r="FM11" s="121"/>
      <c r="FN11" s="121"/>
      <c r="FO11" s="121"/>
      <c r="FP11" s="121"/>
      <c r="FQ11" s="121"/>
      <c r="FR11" s="121"/>
      <c r="FS11" s="121"/>
      <c r="FT11" s="121"/>
      <c r="FU11" s="121"/>
      <c r="FV11" s="121"/>
      <c r="FW11" s="121"/>
      <c r="FX11" s="121"/>
      <c r="FY11" s="121"/>
      <c r="FZ11" s="121"/>
      <c r="GA11" s="121"/>
      <c r="GB11" s="121"/>
      <c r="GC11" s="121"/>
      <c r="GD11" s="121"/>
      <c r="GE11" s="121"/>
      <c r="GF11" s="121"/>
      <c r="GG11" s="121"/>
      <c r="GH11" s="121"/>
      <c r="GI11" s="121"/>
      <c r="GJ11" s="121"/>
      <c r="GK11" s="121"/>
      <c r="GL11" s="121"/>
      <c r="GM11" s="121"/>
      <c r="GN11" s="121"/>
      <c r="GO11" s="121"/>
      <c r="GP11" s="121"/>
      <c r="GQ11" s="121"/>
      <c r="GR11" s="121"/>
      <c r="GS11" s="121"/>
      <c r="GT11" s="121"/>
      <c r="GU11" s="121"/>
      <c r="GV11" s="121"/>
      <c r="GW11" s="121"/>
      <c r="GX11" s="121"/>
      <c r="GY11" s="121"/>
      <c r="GZ11" s="121"/>
      <c r="HA11" s="121"/>
      <c r="HB11" s="121"/>
      <c r="HC11" s="121"/>
      <c r="HD11" s="121"/>
      <c r="HE11" s="121"/>
      <c r="HF11" s="121"/>
      <c r="HG11" s="121"/>
      <c r="HH11" s="121"/>
      <c r="HI11" s="121"/>
      <c r="HJ11" s="121"/>
      <c r="HK11" s="121"/>
      <c r="HL11" s="121"/>
      <c r="HM11" s="121"/>
      <c r="HN11" s="121"/>
      <c r="HO11" s="121"/>
      <c r="HP11" s="121"/>
      <c r="HQ11" s="121"/>
      <c r="HR11" s="121"/>
      <c r="HS11" s="121"/>
      <c r="HT11" s="121"/>
      <c r="HU11" s="121"/>
      <c r="HV11" s="121"/>
      <c r="HW11" s="121"/>
      <c r="HX11" s="121"/>
      <c r="HY11" s="121"/>
      <c r="HZ11" s="121"/>
      <c r="IA11" s="121"/>
      <c r="IB11" s="121"/>
      <c r="IC11" s="121"/>
      <c r="ID11" s="121"/>
      <c r="IE11" s="121"/>
      <c r="IF11" s="121"/>
      <c r="IG11" s="121"/>
      <c r="IH11" s="121"/>
      <c r="II11" s="121"/>
      <c r="IJ11" s="121"/>
      <c r="IK11" s="121"/>
      <c r="IL11" s="121"/>
      <c r="IM11" s="121"/>
      <c r="IN11" s="121"/>
      <c r="IO11" s="121"/>
    </row>
    <row r="12" spans="1:249">
      <c r="A12" s="114" t="s">
        <v>90</v>
      </c>
      <c r="B12" s="117">
        <f>+B10-B11</f>
        <v>11.609999999999985</v>
      </c>
      <c r="C12" s="117">
        <f>+C10-C11</f>
        <v>-9.7999999999999829</v>
      </c>
      <c r="D12" s="117">
        <f t="shared" ref="D12:J12" si="1">+D10-D11</f>
        <v>0</v>
      </c>
      <c r="E12" s="117">
        <f t="shared" si="1"/>
        <v>0</v>
      </c>
      <c r="F12" s="117">
        <f t="shared" si="1"/>
        <v>0</v>
      </c>
      <c r="G12" s="117">
        <f t="shared" si="1"/>
        <v>0</v>
      </c>
      <c r="H12" s="117">
        <f>+H10-H11</f>
        <v>0</v>
      </c>
      <c r="I12" s="117">
        <f t="shared" si="1"/>
        <v>0</v>
      </c>
      <c r="J12" s="117">
        <f t="shared" si="1"/>
        <v>0</v>
      </c>
      <c r="K12" s="228">
        <f t="shared" ref="K12:R12" si="2">K10-K11</f>
        <v>0</v>
      </c>
      <c r="L12" s="228">
        <f t="shared" si="2"/>
        <v>0</v>
      </c>
      <c r="M12" s="228">
        <f t="shared" si="2"/>
        <v>0</v>
      </c>
      <c r="N12" s="228">
        <f t="shared" si="2"/>
        <v>0</v>
      </c>
      <c r="O12" s="228">
        <f t="shared" si="2"/>
        <v>0</v>
      </c>
      <c r="P12" s="228">
        <f t="shared" si="2"/>
        <v>0</v>
      </c>
      <c r="Q12" s="228">
        <f t="shared" si="2"/>
        <v>0</v>
      </c>
      <c r="R12" s="228">
        <f t="shared" si="2"/>
        <v>0</v>
      </c>
      <c r="S12" s="116" t="s">
        <v>91</v>
      </c>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c r="BO12" s="121"/>
      <c r="BP12" s="121"/>
      <c r="BQ12" s="121"/>
      <c r="BR12" s="121"/>
      <c r="BS12" s="121"/>
      <c r="BT12" s="121"/>
      <c r="BU12" s="121"/>
      <c r="BV12" s="121"/>
      <c r="BW12" s="121"/>
      <c r="BX12" s="121"/>
      <c r="BY12" s="121"/>
      <c r="BZ12" s="121"/>
      <c r="CA12" s="121"/>
      <c r="CB12" s="121"/>
      <c r="CC12" s="121"/>
      <c r="CD12" s="121"/>
      <c r="CE12" s="121"/>
      <c r="CF12" s="121"/>
      <c r="CG12" s="121"/>
      <c r="CH12" s="121"/>
      <c r="CI12" s="121"/>
      <c r="CJ12" s="121"/>
      <c r="CK12" s="121"/>
      <c r="CL12" s="121"/>
      <c r="CM12" s="121"/>
      <c r="CN12" s="121"/>
      <c r="CO12" s="121"/>
      <c r="CP12" s="121"/>
      <c r="CQ12" s="121"/>
      <c r="CR12" s="121"/>
      <c r="CS12" s="121"/>
      <c r="CT12" s="121"/>
      <c r="CU12" s="121"/>
      <c r="CV12" s="121"/>
      <c r="CW12" s="121"/>
      <c r="CX12" s="121"/>
      <c r="CY12" s="121"/>
      <c r="CZ12" s="121"/>
      <c r="DA12" s="121"/>
      <c r="DB12" s="121"/>
      <c r="DC12" s="121"/>
      <c r="DD12" s="121"/>
      <c r="DE12" s="121"/>
      <c r="DF12" s="121"/>
      <c r="DG12" s="121"/>
      <c r="DH12" s="121"/>
      <c r="DI12" s="121"/>
      <c r="DJ12" s="121"/>
      <c r="DK12" s="121"/>
      <c r="DL12" s="121"/>
      <c r="DM12" s="121"/>
      <c r="DN12" s="121"/>
      <c r="DO12" s="121"/>
      <c r="DP12" s="121"/>
      <c r="DQ12" s="121"/>
      <c r="DR12" s="121"/>
      <c r="DS12" s="121"/>
      <c r="DT12" s="121"/>
      <c r="DU12" s="121"/>
      <c r="DV12" s="121"/>
      <c r="DW12" s="121"/>
      <c r="DX12" s="121"/>
      <c r="DY12" s="121"/>
      <c r="DZ12" s="121"/>
      <c r="EA12" s="121"/>
      <c r="EB12" s="121"/>
      <c r="EC12" s="121"/>
      <c r="ED12" s="121"/>
      <c r="EE12" s="121"/>
      <c r="EF12" s="121"/>
      <c r="EG12" s="121"/>
      <c r="EH12" s="121"/>
      <c r="EI12" s="121"/>
      <c r="EJ12" s="121"/>
      <c r="EK12" s="121"/>
      <c r="EL12" s="121"/>
      <c r="EM12" s="121"/>
      <c r="EN12" s="121"/>
      <c r="EO12" s="121"/>
      <c r="EP12" s="121"/>
      <c r="EQ12" s="121"/>
      <c r="ER12" s="121"/>
      <c r="ES12" s="121"/>
      <c r="ET12" s="121"/>
      <c r="EU12" s="121"/>
      <c r="EV12" s="121"/>
      <c r="EW12" s="121"/>
      <c r="EX12" s="121"/>
      <c r="EY12" s="121"/>
      <c r="EZ12" s="121"/>
      <c r="FA12" s="121"/>
      <c r="FB12" s="121"/>
      <c r="FC12" s="121"/>
      <c r="FD12" s="121"/>
      <c r="FE12" s="121"/>
      <c r="FF12" s="121"/>
      <c r="FG12" s="121"/>
      <c r="FH12" s="121"/>
      <c r="FI12" s="121"/>
      <c r="FJ12" s="121"/>
      <c r="FK12" s="121"/>
      <c r="FL12" s="121"/>
      <c r="FM12" s="121"/>
      <c r="FN12" s="121"/>
      <c r="FO12" s="121"/>
      <c r="FP12" s="121"/>
      <c r="FQ12" s="121"/>
      <c r="FR12" s="121"/>
      <c r="FS12" s="121"/>
      <c r="FT12" s="121"/>
      <c r="FU12" s="121"/>
      <c r="FV12" s="121"/>
      <c r="FW12" s="121"/>
      <c r="FX12" s="121"/>
      <c r="FY12" s="121"/>
      <c r="FZ12" s="121"/>
      <c r="GA12" s="121"/>
      <c r="GB12" s="121"/>
      <c r="GC12" s="121"/>
      <c r="GD12" s="121"/>
      <c r="GE12" s="121"/>
      <c r="GF12" s="121"/>
      <c r="GG12" s="121"/>
      <c r="GH12" s="121"/>
      <c r="GI12" s="121"/>
      <c r="GJ12" s="121"/>
      <c r="GK12" s="121"/>
      <c r="GL12" s="121"/>
      <c r="GM12" s="121"/>
      <c r="GN12" s="121"/>
      <c r="GO12" s="121"/>
      <c r="GP12" s="121"/>
      <c r="GQ12" s="121"/>
      <c r="GR12" s="121"/>
      <c r="GS12" s="121"/>
      <c r="GT12" s="121"/>
      <c r="GU12" s="121"/>
      <c r="GV12" s="121"/>
      <c r="GW12" s="121"/>
      <c r="GX12" s="121"/>
      <c r="GY12" s="121"/>
      <c r="GZ12" s="121"/>
      <c r="HA12" s="121"/>
      <c r="HB12" s="121"/>
      <c r="HC12" s="121"/>
      <c r="HD12" s="121"/>
      <c r="HE12" s="121"/>
      <c r="HF12" s="121"/>
      <c r="HG12" s="121"/>
      <c r="HH12" s="121"/>
      <c r="HI12" s="121"/>
      <c r="HJ12" s="121"/>
      <c r="HK12" s="121"/>
      <c r="HL12" s="121"/>
      <c r="HM12" s="121"/>
      <c r="HN12" s="121"/>
      <c r="HO12" s="121"/>
      <c r="HP12" s="121"/>
      <c r="HQ12" s="121"/>
      <c r="HR12" s="121"/>
      <c r="HS12" s="121"/>
      <c r="HT12" s="121"/>
      <c r="HU12" s="121"/>
      <c r="HV12" s="121"/>
      <c r="HW12" s="121"/>
      <c r="HX12" s="121"/>
      <c r="HY12" s="121"/>
      <c r="HZ12" s="121"/>
      <c r="IA12" s="121"/>
      <c r="IB12" s="121"/>
      <c r="IC12" s="121"/>
      <c r="ID12" s="121"/>
      <c r="IE12" s="121"/>
      <c r="IF12" s="121"/>
      <c r="IG12" s="121"/>
      <c r="IH12" s="121"/>
      <c r="II12" s="121"/>
      <c r="IJ12" s="121"/>
      <c r="IK12" s="121"/>
      <c r="IL12" s="121"/>
      <c r="IM12" s="121"/>
      <c r="IN12" s="121"/>
      <c r="IO12" s="121"/>
    </row>
    <row r="13" spans="1:249" ht="14.25">
      <c r="A13" s="118" t="s">
        <v>92</v>
      </c>
      <c r="B13" s="475"/>
      <c r="C13" s="476"/>
      <c r="D13" s="476"/>
      <c r="E13" s="476"/>
      <c r="F13" s="476"/>
      <c r="G13" s="476"/>
      <c r="H13" s="476"/>
      <c r="I13" s="477"/>
      <c r="J13" s="215"/>
      <c r="K13" s="215"/>
      <c r="L13" s="215"/>
      <c r="M13" s="215"/>
      <c r="N13" s="215"/>
      <c r="O13" s="215"/>
      <c r="P13" s="215"/>
      <c r="Q13" s="215"/>
      <c r="R13" s="215"/>
      <c r="S13" s="119" t="s">
        <v>93</v>
      </c>
      <c r="T13" s="113"/>
      <c r="U13" s="113"/>
      <c r="V13" s="113"/>
    </row>
    <row r="14" spans="1:249" ht="14.25">
      <c r="A14" s="114" t="s">
        <v>86</v>
      </c>
      <c r="B14" s="115">
        <v>18.82</v>
      </c>
      <c r="C14" s="115">
        <v>34.94</v>
      </c>
      <c r="D14" s="115">
        <v>35.159999999999997</v>
      </c>
      <c r="E14" s="115">
        <v>37.340000000000003</v>
      </c>
      <c r="F14" s="115">
        <v>34.61</v>
      </c>
      <c r="G14" s="115">
        <v>33.869999999999997</v>
      </c>
      <c r="H14" s="115">
        <v>34.85</v>
      </c>
      <c r="I14" s="115">
        <v>20.67</v>
      </c>
      <c r="J14" s="228">
        <v>17.920000000000002</v>
      </c>
      <c r="K14" s="228">
        <v>23.42</v>
      </c>
      <c r="L14" s="228">
        <v>27.95</v>
      </c>
      <c r="M14" s="228">
        <v>32.270000000000003</v>
      </c>
      <c r="N14" s="228">
        <v>39.35</v>
      </c>
      <c r="O14" s="228">
        <v>38.81</v>
      </c>
      <c r="P14" s="399">
        <v>51.12</v>
      </c>
      <c r="Q14" s="399">
        <v>56.67</v>
      </c>
      <c r="R14" s="228">
        <v>67.180000000000007</v>
      </c>
      <c r="S14" s="116" t="s">
        <v>87</v>
      </c>
      <c r="T14" s="122"/>
      <c r="U14" s="113"/>
      <c r="V14" s="113"/>
    </row>
    <row r="15" spans="1:249" ht="14.25">
      <c r="A15" s="114" t="s">
        <v>88</v>
      </c>
      <c r="B15" s="115">
        <v>30.44</v>
      </c>
      <c r="C15" s="115">
        <v>31.97</v>
      </c>
      <c r="D15" s="115">
        <v>31.91</v>
      </c>
      <c r="E15" s="115">
        <v>26.71</v>
      </c>
      <c r="F15" s="115">
        <v>21.98</v>
      </c>
      <c r="G15" s="115">
        <v>19.03</v>
      </c>
      <c r="H15" s="115">
        <v>18.600000000000001</v>
      </c>
      <c r="I15" s="115">
        <v>20.67</v>
      </c>
      <c r="J15" s="228">
        <v>17.920000000000002</v>
      </c>
      <c r="K15" s="228">
        <v>23.42</v>
      </c>
      <c r="L15" s="228">
        <v>27.95</v>
      </c>
      <c r="M15" s="228">
        <v>32.270000000000003</v>
      </c>
      <c r="N15" s="228">
        <v>39.35</v>
      </c>
      <c r="O15" s="228">
        <v>38.81</v>
      </c>
      <c r="P15" s="228">
        <v>51.12</v>
      </c>
      <c r="Q15" s="228">
        <v>56.67</v>
      </c>
      <c r="R15" s="228">
        <v>67.180000000000007</v>
      </c>
      <c r="S15" s="116" t="s">
        <v>89</v>
      </c>
      <c r="T15" s="123"/>
      <c r="U15" s="113"/>
      <c r="V15" s="113"/>
    </row>
    <row r="16" spans="1:249" ht="18" customHeight="1">
      <c r="A16" s="114" t="s">
        <v>90</v>
      </c>
      <c r="B16" s="117">
        <f>+B14-B15</f>
        <v>-11.620000000000001</v>
      </c>
      <c r="C16" s="117">
        <f>+C14-C15</f>
        <v>2.9699999999999989</v>
      </c>
      <c r="D16" s="117">
        <f>+D14-D15</f>
        <v>3.2499999999999964</v>
      </c>
      <c r="E16" s="117">
        <f t="shared" ref="E16:J16" si="3">E14-E15</f>
        <v>10.630000000000003</v>
      </c>
      <c r="F16" s="117">
        <f t="shared" si="3"/>
        <v>12.629999999999999</v>
      </c>
      <c r="G16" s="117">
        <f t="shared" si="3"/>
        <v>14.839999999999996</v>
      </c>
      <c r="H16" s="117">
        <f t="shared" si="3"/>
        <v>16.25</v>
      </c>
      <c r="I16" s="117">
        <f t="shared" si="3"/>
        <v>0</v>
      </c>
      <c r="J16" s="117">
        <f t="shared" si="3"/>
        <v>0</v>
      </c>
      <c r="K16" s="117">
        <f t="shared" ref="K16:P16" si="4">K14-K15</f>
        <v>0</v>
      </c>
      <c r="L16" s="117">
        <f t="shared" si="4"/>
        <v>0</v>
      </c>
      <c r="M16" s="117">
        <f t="shared" si="4"/>
        <v>0</v>
      </c>
      <c r="N16" s="117">
        <f t="shared" si="4"/>
        <v>0</v>
      </c>
      <c r="O16" s="117">
        <f t="shared" si="4"/>
        <v>0</v>
      </c>
      <c r="P16" s="117">
        <f t="shared" si="4"/>
        <v>0</v>
      </c>
      <c r="Q16" s="117">
        <f t="shared" ref="Q16" si="5">Q14-Q15</f>
        <v>0</v>
      </c>
      <c r="R16" s="117">
        <f>R14-R15</f>
        <v>0</v>
      </c>
      <c r="S16" s="116" t="s">
        <v>91</v>
      </c>
      <c r="T16" s="113"/>
      <c r="U16" s="113"/>
      <c r="V16" s="113"/>
    </row>
    <row r="17" spans="1:22" ht="14.25">
      <c r="A17" s="118" t="s">
        <v>94</v>
      </c>
      <c r="B17" s="468"/>
      <c r="C17" s="469"/>
      <c r="D17" s="469"/>
      <c r="E17" s="469"/>
      <c r="F17" s="469"/>
      <c r="G17" s="469"/>
      <c r="H17" s="469"/>
      <c r="I17" s="470"/>
      <c r="J17" s="216"/>
      <c r="K17" s="216"/>
      <c r="L17" s="216"/>
      <c r="M17" s="216"/>
      <c r="N17" s="216"/>
      <c r="O17" s="216"/>
      <c r="P17" s="402"/>
      <c r="Q17" s="402"/>
      <c r="R17" s="216"/>
      <c r="S17" s="119" t="s">
        <v>95</v>
      </c>
      <c r="T17" s="113"/>
      <c r="U17" s="113"/>
      <c r="V17" s="113"/>
    </row>
    <row r="18" spans="1:22" ht="14.25">
      <c r="A18" s="114" t="s">
        <v>86</v>
      </c>
      <c r="B18" s="115">
        <v>6.92</v>
      </c>
      <c r="C18" s="115">
        <v>2.0499999999999998</v>
      </c>
      <c r="D18" s="115">
        <v>1.87</v>
      </c>
      <c r="E18" s="115">
        <v>1.79</v>
      </c>
      <c r="F18" s="115">
        <v>0.1</v>
      </c>
      <c r="G18" s="115">
        <v>0.91</v>
      </c>
      <c r="H18" s="115">
        <v>2.27</v>
      </c>
      <c r="I18" s="115">
        <v>2.34</v>
      </c>
      <c r="J18" s="115">
        <v>2.48</v>
      </c>
      <c r="K18" s="115">
        <v>2.4900000000000002</v>
      </c>
      <c r="L18" s="115">
        <v>2.37</v>
      </c>
      <c r="M18" s="115">
        <v>2.2999999999999998</v>
      </c>
      <c r="N18" s="115">
        <v>2.79</v>
      </c>
      <c r="O18" s="115">
        <v>2.42</v>
      </c>
      <c r="P18" s="115">
        <v>2.33</v>
      </c>
      <c r="Q18" s="115">
        <v>10.3</v>
      </c>
      <c r="R18" s="115">
        <v>8.17</v>
      </c>
      <c r="S18" s="116" t="s">
        <v>87</v>
      </c>
      <c r="T18" s="124"/>
      <c r="U18" s="113"/>
      <c r="V18" s="113"/>
    </row>
    <row r="19" spans="1:22" ht="14.25">
      <c r="A19" s="114" t="s">
        <v>88</v>
      </c>
      <c r="B19" s="115">
        <v>6.92</v>
      </c>
      <c r="C19" s="115">
        <v>2.0499999999999998</v>
      </c>
      <c r="D19" s="115">
        <v>2.0499999999999998</v>
      </c>
      <c r="E19" s="115">
        <v>1.79</v>
      </c>
      <c r="F19" s="115">
        <v>0.1</v>
      </c>
      <c r="G19" s="115">
        <v>0.91</v>
      </c>
      <c r="H19" s="115">
        <v>2.27</v>
      </c>
      <c r="I19" s="115">
        <v>2.34</v>
      </c>
      <c r="J19" s="115">
        <v>2.48</v>
      </c>
      <c r="K19" s="115">
        <v>2.4900000000000002</v>
      </c>
      <c r="L19" s="115">
        <v>2.37</v>
      </c>
      <c r="M19" s="115">
        <v>2.2999999999999998</v>
      </c>
      <c r="N19" s="115">
        <v>2.79</v>
      </c>
      <c r="O19" s="115">
        <v>2.42</v>
      </c>
      <c r="P19" s="115">
        <v>2.33</v>
      </c>
      <c r="Q19" s="115">
        <v>10.3</v>
      </c>
      <c r="R19" s="115">
        <v>8.16</v>
      </c>
      <c r="S19" s="116" t="s">
        <v>89</v>
      </c>
      <c r="T19" s="124"/>
      <c r="U19" s="113"/>
      <c r="V19" s="113"/>
    </row>
    <row r="20" spans="1:22" ht="14.25">
      <c r="A20" s="114" t="s">
        <v>90</v>
      </c>
      <c r="B20" s="117">
        <f>+B18-B19</f>
        <v>0</v>
      </c>
      <c r="C20" s="117">
        <f>+C18-C19</f>
        <v>0</v>
      </c>
      <c r="D20" s="117">
        <f>+D18-D19</f>
        <v>-0.17999999999999972</v>
      </c>
      <c r="E20" s="117">
        <v>0</v>
      </c>
      <c r="F20" s="117">
        <v>0</v>
      </c>
      <c r="G20" s="117">
        <v>0</v>
      </c>
      <c r="H20" s="117">
        <f>H18-H19</f>
        <v>0</v>
      </c>
      <c r="I20" s="117">
        <f>I18-I19</f>
        <v>0</v>
      </c>
      <c r="J20" s="117">
        <v>0</v>
      </c>
      <c r="K20" s="117">
        <f t="shared" ref="K20:P20" si="6">K18-K19</f>
        <v>0</v>
      </c>
      <c r="L20" s="117">
        <f t="shared" si="6"/>
        <v>0</v>
      </c>
      <c r="M20" s="117">
        <f t="shared" si="6"/>
        <v>0</v>
      </c>
      <c r="N20" s="117">
        <f t="shared" si="6"/>
        <v>0</v>
      </c>
      <c r="O20" s="117">
        <f t="shared" si="6"/>
        <v>0</v>
      </c>
      <c r="P20" s="117">
        <f t="shared" si="6"/>
        <v>0</v>
      </c>
      <c r="Q20" s="117">
        <f t="shared" ref="Q20" si="7">Q18-Q19</f>
        <v>0</v>
      </c>
      <c r="R20" s="117">
        <f>R18-R19</f>
        <v>9.9999999999997868E-3</v>
      </c>
      <c r="S20" s="116" t="s">
        <v>91</v>
      </c>
      <c r="T20" s="113"/>
      <c r="U20" s="113"/>
      <c r="V20" s="125"/>
    </row>
    <row r="21" spans="1:22" ht="14.25">
      <c r="A21" s="126" t="s">
        <v>200</v>
      </c>
      <c r="B21" s="468"/>
      <c r="C21" s="469"/>
      <c r="D21" s="469"/>
      <c r="E21" s="469"/>
      <c r="F21" s="469"/>
      <c r="G21" s="469"/>
      <c r="H21" s="469"/>
      <c r="I21" s="470"/>
      <c r="J21" s="216"/>
      <c r="K21" s="216"/>
      <c r="L21" s="216"/>
      <c r="M21" s="216"/>
      <c r="N21" s="216"/>
      <c r="O21" s="216"/>
      <c r="P21" s="400"/>
      <c r="Q21" s="400"/>
      <c r="R21" s="216"/>
      <c r="S21" s="119" t="s">
        <v>201</v>
      </c>
      <c r="T21" s="113"/>
      <c r="U21" s="113"/>
      <c r="V21" s="125"/>
    </row>
    <row r="22" spans="1:22" ht="14.25">
      <c r="A22" s="114" t="s">
        <v>86</v>
      </c>
      <c r="B22" s="115"/>
      <c r="C22" s="115"/>
      <c r="D22" s="115">
        <v>0.28000000000000003</v>
      </c>
      <c r="E22" s="115">
        <v>2.65</v>
      </c>
      <c r="F22" s="115">
        <v>2.39</v>
      </c>
      <c r="G22" s="115">
        <v>1.56</v>
      </c>
      <c r="H22" s="115">
        <v>4.5199999999999996</v>
      </c>
      <c r="I22" s="115">
        <v>2.5299999999999998</v>
      </c>
      <c r="J22" s="115">
        <v>6.31</v>
      </c>
      <c r="K22" s="115">
        <v>2.4500000000000002</v>
      </c>
      <c r="L22" s="115">
        <v>1.48</v>
      </c>
      <c r="M22" s="115">
        <v>1.19</v>
      </c>
      <c r="N22" s="115">
        <v>0.69</v>
      </c>
      <c r="O22" s="228">
        <v>1.19</v>
      </c>
      <c r="P22" s="228">
        <v>1.31</v>
      </c>
      <c r="Q22" s="228">
        <v>0.34</v>
      </c>
      <c r="R22" s="228">
        <v>3.07</v>
      </c>
      <c r="S22" s="116" t="s">
        <v>87</v>
      </c>
      <c r="T22" s="113"/>
      <c r="U22" s="113"/>
      <c r="V22" s="125"/>
    </row>
    <row r="23" spans="1:22" ht="14.25">
      <c r="A23" s="114" t="s">
        <v>88</v>
      </c>
      <c r="B23" s="115"/>
      <c r="C23" s="115"/>
      <c r="D23" s="115">
        <v>0.2</v>
      </c>
      <c r="E23" s="115">
        <v>2.65</v>
      </c>
      <c r="F23" s="115">
        <v>2.39</v>
      </c>
      <c r="G23" s="115">
        <v>1.56</v>
      </c>
      <c r="H23" s="115">
        <v>4.5199999999999996</v>
      </c>
      <c r="I23" s="115">
        <v>2.5299999999999998</v>
      </c>
      <c r="J23" s="115">
        <v>6.31</v>
      </c>
      <c r="K23" s="115">
        <v>2.4500000000000002</v>
      </c>
      <c r="L23" s="115">
        <v>1.48</v>
      </c>
      <c r="M23" s="115">
        <v>1.19</v>
      </c>
      <c r="N23" s="115">
        <v>0.69</v>
      </c>
      <c r="O23" s="228">
        <v>1.19</v>
      </c>
      <c r="P23" s="228">
        <v>1.31</v>
      </c>
      <c r="Q23" s="228">
        <v>0.34</v>
      </c>
      <c r="R23" s="228">
        <v>3.07</v>
      </c>
      <c r="S23" s="116" t="s">
        <v>89</v>
      </c>
      <c r="T23" s="113"/>
      <c r="U23" s="113"/>
      <c r="V23" s="125"/>
    </row>
    <row r="24" spans="1:22" ht="14.25">
      <c r="A24" s="114" t="s">
        <v>90</v>
      </c>
      <c r="B24" s="117"/>
      <c r="C24" s="117"/>
      <c r="D24" s="117">
        <f>+D22-D23</f>
        <v>8.0000000000000016E-2</v>
      </c>
      <c r="E24" s="117">
        <v>0</v>
      </c>
      <c r="F24" s="117">
        <v>0</v>
      </c>
      <c r="G24" s="117">
        <v>0</v>
      </c>
      <c r="H24" s="117">
        <v>0</v>
      </c>
      <c r="I24" s="117">
        <v>0</v>
      </c>
      <c r="J24" s="117">
        <v>0</v>
      </c>
      <c r="K24" s="117">
        <f t="shared" ref="K24:P24" si="8">K22-K23</f>
        <v>0</v>
      </c>
      <c r="L24" s="117">
        <f t="shared" si="8"/>
        <v>0</v>
      </c>
      <c r="M24" s="117">
        <f t="shared" si="8"/>
        <v>0</v>
      </c>
      <c r="N24" s="117">
        <f t="shared" si="8"/>
        <v>0</v>
      </c>
      <c r="O24" s="228">
        <f t="shared" si="8"/>
        <v>0</v>
      </c>
      <c r="P24" s="228">
        <f t="shared" si="8"/>
        <v>0</v>
      </c>
      <c r="Q24" s="228">
        <f t="shared" ref="Q24" si="9">Q22-Q23</f>
        <v>0</v>
      </c>
      <c r="R24" s="228">
        <f>R22-R23</f>
        <v>0</v>
      </c>
      <c r="S24" s="116" t="s">
        <v>91</v>
      </c>
      <c r="T24" s="113"/>
      <c r="U24" s="113"/>
      <c r="V24" s="125"/>
    </row>
    <row r="25" spans="1:22" ht="14.25">
      <c r="A25" s="127" t="s">
        <v>198</v>
      </c>
      <c r="B25" s="468"/>
      <c r="C25" s="469"/>
      <c r="D25" s="469"/>
      <c r="E25" s="469"/>
      <c r="F25" s="469"/>
      <c r="G25" s="469"/>
      <c r="H25" s="469"/>
      <c r="I25" s="470"/>
      <c r="J25" s="216"/>
      <c r="K25" s="216"/>
      <c r="L25" s="216"/>
      <c r="M25" s="216"/>
      <c r="N25" s="216"/>
      <c r="O25" s="216"/>
      <c r="P25" s="216"/>
      <c r="Q25" s="426"/>
      <c r="R25" s="216"/>
      <c r="S25" s="369" t="s">
        <v>199</v>
      </c>
      <c r="T25" s="113"/>
      <c r="U25" s="113"/>
      <c r="V25" s="125"/>
    </row>
    <row r="26" spans="1:22" ht="14.25">
      <c r="A26" s="128" t="s">
        <v>86</v>
      </c>
      <c r="B26" s="120">
        <f t="shared" ref="B26:I27" si="10">B6+B10+B14+B18+B22</f>
        <v>497.70000000000005</v>
      </c>
      <c r="C26" s="120">
        <f t="shared" si="10"/>
        <v>576.37999999999988</v>
      </c>
      <c r="D26" s="120">
        <f t="shared" si="10"/>
        <v>542.11</v>
      </c>
      <c r="E26" s="120">
        <f>E6+E10+E14+E18+E22</f>
        <v>565.23</v>
      </c>
      <c r="F26" s="120">
        <f t="shared" si="10"/>
        <v>587.75</v>
      </c>
      <c r="G26" s="120">
        <f t="shared" si="10"/>
        <v>591.37999999999988</v>
      </c>
      <c r="H26" s="120">
        <f t="shared" si="10"/>
        <v>600.88</v>
      </c>
      <c r="I26" s="120">
        <f t="shared" si="10"/>
        <v>628.03</v>
      </c>
      <c r="J26" s="228">
        <f t="shared" ref="J26:L27" si="11">J6+J10+J14+J18+J22</f>
        <v>657.43999999999994</v>
      </c>
      <c r="K26" s="228">
        <f t="shared" si="11"/>
        <v>637.27</v>
      </c>
      <c r="L26" s="228">
        <f t="shared" si="11"/>
        <v>693.92000000000007</v>
      </c>
      <c r="M26" s="228">
        <f t="shared" ref="M26:O27" si="12">M6+M10+M14+M18+M22</f>
        <v>716.56</v>
      </c>
      <c r="N26" s="228">
        <f t="shared" si="12"/>
        <v>778.82</v>
      </c>
      <c r="O26" s="370">
        <f>O6+O10+O14+O18+O22</f>
        <v>807.30000000000007</v>
      </c>
      <c r="P26" s="403">
        <f>P6+P10+P14+P18+P22</f>
        <v>969.12</v>
      </c>
      <c r="Q26" s="403">
        <f>Q6+Q10+Q14+Q18+Q22</f>
        <v>1038.26</v>
      </c>
      <c r="R26" s="403">
        <f t="shared" ref="R26" si="13">R6+R10+R14+R18+R22</f>
        <v>1254.74</v>
      </c>
      <c r="S26" s="116" t="s">
        <v>87</v>
      </c>
      <c r="T26" s="113"/>
      <c r="U26" s="113"/>
      <c r="V26" s="125"/>
    </row>
    <row r="27" spans="1:22" ht="14.25">
      <c r="A27" s="128" t="s">
        <v>88</v>
      </c>
      <c r="B27" s="115">
        <f t="shared" si="10"/>
        <v>497.13000000000005</v>
      </c>
      <c r="C27" s="115">
        <f t="shared" si="10"/>
        <v>592.01</v>
      </c>
      <c r="D27" s="115">
        <f t="shared" si="10"/>
        <v>538.73</v>
      </c>
      <c r="E27" s="115">
        <f>E7+E11+E15+E19+E23</f>
        <v>554.6</v>
      </c>
      <c r="F27" s="115">
        <f t="shared" si="10"/>
        <v>575.12</v>
      </c>
      <c r="G27" s="115">
        <f t="shared" si="10"/>
        <v>576.53999999999985</v>
      </c>
      <c r="H27" s="115">
        <f t="shared" si="10"/>
        <v>584.63</v>
      </c>
      <c r="I27" s="115">
        <f t="shared" si="10"/>
        <v>628.03</v>
      </c>
      <c r="J27" s="228">
        <f t="shared" si="11"/>
        <v>657.43999999999994</v>
      </c>
      <c r="K27" s="228">
        <f t="shared" si="11"/>
        <v>637.27</v>
      </c>
      <c r="L27" s="228">
        <f t="shared" si="11"/>
        <v>693.92000000000007</v>
      </c>
      <c r="M27" s="228">
        <f t="shared" si="12"/>
        <v>716.56</v>
      </c>
      <c r="N27" s="228">
        <f t="shared" si="12"/>
        <v>778.82</v>
      </c>
      <c r="O27" s="370">
        <f t="shared" si="12"/>
        <v>807.30000000000007</v>
      </c>
      <c r="P27" s="403">
        <f>P7+P11+P15+P19+P23</f>
        <v>969.12</v>
      </c>
      <c r="Q27" s="403">
        <f t="shared" ref="Q27:R27" si="14">Q7+Q11+Q15+Q19+Q23</f>
        <v>1038.26</v>
      </c>
      <c r="R27" s="403">
        <f t="shared" si="14"/>
        <v>1254.73</v>
      </c>
      <c r="S27" s="116" t="s">
        <v>89</v>
      </c>
      <c r="T27" s="113"/>
      <c r="U27" s="113"/>
      <c r="V27" s="125"/>
    </row>
    <row r="28" spans="1:22" ht="14.25">
      <c r="A28" s="129" t="s">
        <v>90</v>
      </c>
      <c r="B28" s="117">
        <f>+B26-B27</f>
        <v>0.56999999999999318</v>
      </c>
      <c r="C28" s="117">
        <f t="shared" ref="C28:I28" si="15">+C26-C27</f>
        <v>-15.630000000000109</v>
      </c>
      <c r="D28" s="117">
        <f t="shared" si="15"/>
        <v>3.3799999999999955</v>
      </c>
      <c r="E28" s="117">
        <f>+E26-E27</f>
        <v>10.629999999999995</v>
      </c>
      <c r="F28" s="117">
        <f t="shared" si="15"/>
        <v>12.629999999999995</v>
      </c>
      <c r="G28" s="117">
        <f t="shared" si="15"/>
        <v>14.840000000000032</v>
      </c>
      <c r="H28" s="117">
        <f>+H26-H27</f>
        <v>16.25</v>
      </c>
      <c r="I28" s="117">
        <f t="shared" si="15"/>
        <v>0</v>
      </c>
      <c r="J28" s="229">
        <f t="shared" ref="J28:O28" si="16">J26-J27</f>
        <v>0</v>
      </c>
      <c r="K28" s="228">
        <f t="shared" si="16"/>
        <v>0</v>
      </c>
      <c r="L28" s="228">
        <f t="shared" si="16"/>
        <v>0</v>
      </c>
      <c r="M28" s="228">
        <f t="shared" si="16"/>
        <v>0</v>
      </c>
      <c r="N28" s="228">
        <f t="shared" si="16"/>
        <v>0</v>
      </c>
      <c r="O28" s="228">
        <f t="shared" si="16"/>
        <v>0</v>
      </c>
      <c r="P28" s="228">
        <f>P26-P27</f>
        <v>0</v>
      </c>
      <c r="Q28" s="228">
        <f t="shared" ref="Q28" si="17">Q26-Q27</f>
        <v>0</v>
      </c>
      <c r="R28" s="228">
        <f>R26-R27</f>
        <v>9.9999999999909051E-3</v>
      </c>
      <c r="S28" s="130" t="s">
        <v>90</v>
      </c>
      <c r="T28" s="113"/>
      <c r="U28" s="113"/>
      <c r="V28" s="125"/>
    </row>
    <row r="29" spans="1:22" ht="50.25" customHeight="1">
      <c r="A29" s="348" t="s">
        <v>96</v>
      </c>
      <c r="B29" s="131"/>
      <c r="C29" s="131"/>
      <c r="D29" s="131"/>
      <c r="E29" s="131"/>
      <c r="F29" s="131"/>
      <c r="G29" s="131"/>
      <c r="H29" s="131"/>
      <c r="I29" s="131"/>
      <c r="J29" s="131"/>
      <c r="K29" s="131"/>
      <c r="L29" s="131"/>
      <c r="M29" s="131"/>
      <c r="N29" s="131"/>
      <c r="O29" s="131"/>
      <c r="P29" s="131"/>
      <c r="Q29" s="131"/>
      <c r="R29" s="131"/>
      <c r="S29" s="348" t="s">
        <v>97</v>
      </c>
      <c r="T29" s="132"/>
    </row>
    <row r="30" spans="1:22" ht="24">
      <c r="A30" s="349" t="s">
        <v>202</v>
      </c>
      <c r="S30" s="349" t="s">
        <v>203</v>
      </c>
    </row>
    <row r="31" spans="1:22">
      <c r="A31" s="133"/>
    </row>
  </sheetData>
  <mergeCells count="9">
    <mergeCell ref="S1:S2"/>
    <mergeCell ref="B17:I17"/>
    <mergeCell ref="B21:I21"/>
    <mergeCell ref="B25:I25"/>
    <mergeCell ref="A1:A2"/>
    <mergeCell ref="D4:E4"/>
    <mergeCell ref="H4:I4"/>
    <mergeCell ref="B9:I9"/>
    <mergeCell ref="B13:I13"/>
  </mergeCells>
  <pageMargins left="0.82677165354330695" right="0.55118110236220497" top="0.78740157480314998" bottom="0.78740157480314998" header="0.511811023622047" footer="0.511811023622047"/>
  <pageSetup paperSize="9" scale="8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F82"/>
  <sheetViews>
    <sheetView zoomScaleNormal="100" workbookViewId="0">
      <selection activeCell="D21" sqref="D21"/>
    </sheetView>
  </sheetViews>
  <sheetFormatPr defaultColWidth="9.140625" defaultRowHeight="12.75"/>
  <cols>
    <col min="1" max="1" width="51" style="137" customWidth="1"/>
    <col min="2" max="2" width="9.28515625" style="137" customWidth="1"/>
    <col min="3" max="3" width="9" style="137" customWidth="1"/>
    <col min="4" max="4" width="12" style="137" customWidth="1"/>
    <col min="5" max="5" width="66.5703125" style="137" customWidth="1"/>
    <col min="6" max="6" width="9.140625" style="137"/>
    <col min="7" max="7" width="9.42578125" style="137" bestFit="1" customWidth="1"/>
    <col min="8" max="16384" width="9.140625" style="137"/>
  </cols>
  <sheetData>
    <row r="1" spans="1:32" ht="13.5">
      <c r="A1" s="178" t="s">
        <v>187</v>
      </c>
      <c r="B1" s="134"/>
      <c r="C1" s="134"/>
      <c r="D1" s="134"/>
      <c r="E1" s="178" t="s">
        <v>188</v>
      </c>
      <c r="F1" s="135"/>
      <c r="G1" s="136"/>
      <c r="H1" s="135"/>
      <c r="I1" s="136"/>
    </row>
    <row r="2" spans="1:32" s="140" customFormat="1" ht="16.5" thickBot="1">
      <c r="A2" s="138" t="s">
        <v>0</v>
      </c>
      <c r="B2" s="139"/>
      <c r="C2" s="139"/>
      <c r="D2" s="139"/>
      <c r="E2" s="138" t="s">
        <v>1</v>
      </c>
      <c r="F2" s="135"/>
      <c r="G2" s="136"/>
      <c r="H2" s="135"/>
      <c r="I2" s="136"/>
      <c r="J2" s="4"/>
      <c r="K2" s="4"/>
      <c r="L2" s="4"/>
      <c r="M2" s="4"/>
      <c r="N2" s="4"/>
      <c r="O2" s="4"/>
      <c r="P2" s="4"/>
      <c r="Q2" s="4"/>
      <c r="R2" s="4"/>
      <c r="S2" s="4"/>
      <c r="T2" s="4"/>
      <c r="U2" s="4"/>
      <c r="V2" s="4"/>
      <c r="W2" s="4"/>
      <c r="X2" s="4"/>
      <c r="Y2" s="4"/>
      <c r="Z2" s="4"/>
      <c r="AA2" s="4"/>
      <c r="AB2" s="4"/>
      <c r="AC2" s="4"/>
      <c r="AD2" s="4"/>
      <c r="AE2" s="4"/>
      <c r="AF2" s="4"/>
    </row>
    <row r="3" spans="1:32" ht="14.25" customHeight="1">
      <c r="A3" s="478" t="s">
        <v>2</v>
      </c>
      <c r="B3" s="480" t="s">
        <v>223</v>
      </c>
      <c r="C3" s="415" t="s">
        <v>224</v>
      </c>
      <c r="D3" s="413" t="s">
        <v>224</v>
      </c>
      <c r="E3" s="480" t="s">
        <v>98</v>
      </c>
      <c r="F3" s="135"/>
      <c r="G3" s="141"/>
      <c r="H3" s="142"/>
      <c r="I3" s="143"/>
    </row>
    <row r="4" spans="1:32" ht="14.25" customHeight="1">
      <c r="A4" s="479"/>
      <c r="B4" s="481"/>
      <c r="C4" s="416" t="s">
        <v>99</v>
      </c>
      <c r="D4" s="414" t="s">
        <v>100</v>
      </c>
      <c r="E4" s="481"/>
      <c r="F4" s="146"/>
      <c r="G4" s="147"/>
      <c r="H4" s="146"/>
      <c r="I4" s="148"/>
    </row>
    <row r="5" spans="1:32" ht="15" customHeight="1">
      <c r="A5" s="149" t="s">
        <v>4</v>
      </c>
      <c r="B5" s="386">
        <f>SUM(B6:B12)</f>
        <v>130980738.95999999</v>
      </c>
      <c r="C5" s="386">
        <f>SUM(C6:C12)</f>
        <v>164727688.03347</v>
      </c>
      <c r="D5" s="386">
        <f>SUM(D6:D12)</f>
        <v>154846007.13</v>
      </c>
      <c r="E5" s="150" t="s">
        <v>5</v>
      </c>
      <c r="F5" s="151"/>
      <c r="G5" s="152"/>
      <c r="H5" s="151"/>
      <c r="I5" s="143"/>
      <c r="J5" s="153"/>
      <c r="K5" s="136"/>
      <c r="L5" s="151"/>
      <c r="M5" s="135"/>
    </row>
    <row r="6" spans="1:32" ht="15" customHeight="1">
      <c r="A6" s="154" t="s">
        <v>6</v>
      </c>
      <c r="B6" s="408">
        <v>5042014.2899999982</v>
      </c>
      <c r="C6" s="409">
        <v>9540892.3657547906</v>
      </c>
      <c r="D6" s="390">
        <v>9039647.1199999992</v>
      </c>
      <c r="E6" s="155" t="s">
        <v>7</v>
      </c>
      <c r="F6" s="151"/>
      <c r="G6" s="152"/>
      <c r="H6" s="151"/>
      <c r="I6" s="143"/>
      <c r="J6" s="153"/>
      <c r="K6" s="136"/>
      <c r="L6" s="151"/>
      <c r="M6" s="135"/>
    </row>
    <row r="7" spans="1:32" ht="15" customHeight="1">
      <c r="A7" s="154" t="s">
        <v>8</v>
      </c>
      <c r="B7" s="408">
        <v>1503515.8099999998</v>
      </c>
      <c r="C7" s="409">
        <v>3855532.0109211099</v>
      </c>
      <c r="D7" s="390">
        <v>3525815.43</v>
      </c>
      <c r="E7" s="155" t="s">
        <v>9</v>
      </c>
      <c r="F7" s="151"/>
      <c r="G7" s="152"/>
      <c r="H7" s="151"/>
      <c r="I7" s="143"/>
      <c r="J7" s="153"/>
      <c r="K7" s="136"/>
      <c r="L7" s="151"/>
      <c r="M7" s="135"/>
    </row>
    <row r="8" spans="1:32" ht="15" customHeight="1">
      <c r="A8" s="156" t="s">
        <v>101</v>
      </c>
      <c r="B8" s="408">
        <v>0</v>
      </c>
      <c r="C8" s="409">
        <v>0</v>
      </c>
      <c r="D8" s="390">
        <v>0</v>
      </c>
      <c r="E8" s="155" t="s">
        <v>102</v>
      </c>
      <c r="F8" s="151"/>
      <c r="G8" s="152"/>
      <c r="H8" s="151"/>
      <c r="I8" s="143"/>
      <c r="J8" s="153"/>
      <c r="K8" s="136"/>
      <c r="L8" s="151"/>
      <c r="M8" s="135"/>
    </row>
    <row r="9" spans="1:32" ht="15" customHeight="1">
      <c r="A9" s="154" t="s">
        <v>103</v>
      </c>
      <c r="B9" s="408">
        <v>90529869.279999986</v>
      </c>
      <c r="C9" s="409">
        <v>115227526.402597</v>
      </c>
      <c r="D9" s="390">
        <v>107592791.44</v>
      </c>
      <c r="E9" s="155" t="s">
        <v>104</v>
      </c>
      <c r="F9" s="361"/>
      <c r="G9" s="141"/>
      <c r="H9" s="361"/>
      <c r="I9" s="143"/>
      <c r="J9" s="153"/>
      <c r="K9" s="136"/>
      <c r="L9" s="151"/>
      <c r="M9" s="135"/>
    </row>
    <row r="10" spans="1:32" ht="15" customHeight="1">
      <c r="A10" s="154" t="s">
        <v>13</v>
      </c>
      <c r="B10" s="408">
        <v>28020758.820000023</v>
      </c>
      <c r="C10" s="409">
        <v>29000000</v>
      </c>
      <c r="D10" s="390">
        <v>28400492.25</v>
      </c>
      <c r="E10" s="155" t="s">
        <v>105</v>
      </c>
      <c r="F10" s="151"/>
      <c r="G10" s="141"/>
      <c r="H10" s="361"/>
      <c r="I10" s="143"/>
      <c r="J10" s="153"/>
      <c r="K10" s="136"/>
      <c r="L10" s="151"/>
      <c r="M10" s="135"/>
    </row>
    <row r="11" spans="1:32" ht="15" customHeight="1">
      <c r="A11" s="156" t="s">
        <v>15</v>
      </c>
      <c r="B11" s="408">
        <v>4591287.2700000005</v>
      </c>
      <c r="C11" s="409">
        <v>5883786.0595919928</v>
      </c>
      <c r="D11" s="390">
        <v>4834041.2</v>
      </c>
      <c r="E11" s="157" t="s">
        <v>106</v>
      </c>
      <c r="F11" s="151"/>
      <c r="G11" s="141"/>
      <c r="H11" s="361"/>
      <c r="I11" s="143"/>
      <c r="J11" s="153"/>
      <c r="K11" s="136"/>
      <c r="L11" s="151"/>
      <c r="M11" s="135"/>
    </row>
    <row r="12" spans="1:32" ht="15" customHeight="1">
      <c r="A12" s="154" t="s">
        <v>194</v>
      </c>
      <c r="B12" s="408">
        <v>1293293.4900000002</v>
      </c>
      <c r="C12" s="409">
        <v>1219951.1946050979</v>
      </c>
      <c r="D12" s="390">
        <v>1453219.69</v>
      </c>
      <c r="E12" s="155" t="s">
        <v>195</v>
      </c>
      <c r="F12" s="151"/>
      <c r="G12" s="141"/>
      <c r="H12" s="361"/>
      <c r="I12" s="143"/>
      <c r="J12" s="153"/>
      <c r="K12" s="136"/>
      <c r="L12" s="151"/>
      <c r="M12" s="135"/>
      <c r="Q12" s="135"/>
    </row>
    <row r="13" spans="1:32" ht="15" customHeight="1">
      <c r="A13" s="149" t="s">
        <v>19</v>
      </c>
      <c r="B13" s="386">
        <f>SUM(B14:B17)</f>
        <v>37399955.219999999</v>
      </c>
      <c r="C13" s="386">
        <f>SUM(C14:C17)</f>
        <v>34831552.405104607</v>
      </c>
      <c r="D13" s="386">
        <f>SUM(D14:D17)</f>
        <v>30961281.810000002</v>
      </c>
      <c r="E13" s="158" t="s">
        <v>107</v>
      </c>
      <c r="F13" s="151"/>
      <c r="G13" s="141"/>
      <c r="H13" s="361"/>
      <c r="I13" s="143"/>
      <c r="J13" s="153"/>
      <c r="K13" s="136"/>
      <c r="L13" s="151"/>
      <c r="M13" s="135"/>
    </row>
    <row r="14" spans="1:32" ht="15" customHeight="1">
      <c r="A14" s="154" t="s">
        <v>20</v>
      </c>
      <c r="B14" s="409">
        <v>33816105.539999999</v>
      </c>
      <c r="C14" s="409">
        <v>30769763.73510927</v>
      </c>
      <c r="D14" s="410">
        <v>25906266.57</v>
      </c>
      <c r="E14" s="159" t="s">
        <v>108</v>
      </c>
      <c r="F14" s="151"/>
      <c r="G14" s="147"/>
      <c r="H14" s="362"/>
      <c r="I14" s="136"/>
      <c r="J14" s="153"/>
      <c r="K14" s="136"/>
      <c r="L14" s="151"/>
      <c r="M14" s="135"/>
    </row>
    <row r="15" spans="1:32" ht="15" customHeight="1">
      <c r="A15" s="154" t="s">
        <v>21</v>
      </c>
      <c r="B15" s="409">
        <v>382115.57000000012</v>
      </c>
      <c r="C15" s="409">
        <v>500023.86869410798</v>
      </c>
      <c r="D15" s="410">
        <v>423550.17</v>
      </c>
      <c r="E15" s="160" t="s">
        <v>109</v>
      </c>
      <c r="F15" s="151"/>
      <c r="G15" s="141"/>
      <c r="H15" s="151"/>
      <c r="I15" s="143"/>
      <c r="J15" s="153"/>
      <c r="K15" s="136"/>
      <c r="L15" s="151"/>
      <c r="M15" s="135"/>
    </row>
    <row r="16" spans="1:32" ht="15" customHeight="1">
      <c r="A16" s="154" t="s">
        <v>22</v>
      </c>
      <c r="B16" s="409">
        <v>1848685.1399999997</v>
      </c>
      <c r="C16" s="409">
        <v>2098566.5890894895</v>
      </c>
      <c r="D16" s="410">
        <v>2699467.23</v>
      </c>
      <c r="E16" s="159" t="s">
        <v>110</v>
      </c>
      <c r="F16" s="151"/>
      <c r="G16" s="152"/>
      <c r="H16" s="151"/>
      <c r="I16" s="143"/>
      <c r="J16" s="153"/>
      <c r="K16" s="136"/>
      <c r="L16" s="151"/>
      <c r="M16" s="135"/>
      <c r="N16" s="161"/>
    </row>
    <row r="17" spans="1:19" ht="15" customHeight="1">
      <c r="A17" s="154" t="s">
        <v>23</v>
      </c>
      <c r="B17" s="409">
        <v>1353048.97</v>
      </c>
      <c r="C17" s="409">
        <v>1463198.21221174</v>
      </c>
      <c r="D17" s="410">
        <v>1931997.84</v>
      </c>
      <c r="E17" s="159" t="s">
        <v>111</v>
      </c>
      <c r="F17" s="151"/>
      <c r="G17" s="152"/>
      <c r="H17" s="151"/>
      <c r="I17" s="143"/>
      <c r="J17" s="153"/>
      <c r="K17" s="136"/>
      <c r="L17" s="151"/>
      <c r="M17" s="135"/>
      <c r="N17" s="153"/>
      <c r="O17" s="135"/>
      <c r="P17" s="135"/>
      <c r="Q17" s="135"/>
      <c r="R17" s="135"/>
      <c r="S17" s="135"/>
    </row>
    <row r="18" spans="1:19" ht="15" customHeight="1">
      <c r="A18" s="149" t="s">
        <v>24</v>
      </c>
      <c r="B18" s="411">
        <v>1124852.74</v>
      </c>
      <c r="C18" s="386">
        <v>1242868.4327648836</v>
      </c>
      <c r="D18" s="412">
        <v>1247965.6300000001</v>
      </c>
      <c r="E18" s="150" t="s">
        <v>112</v>
      </c>
      <c r="F18" s="151"/>
      <c r="G18" s="152"/>
      <c r="H18" s="151"/>
      <c r="I18" s="143"/>
      <c r="J18" s="153"/>
      <c r="K18" s="136"/>
      <c r="L18" s="151"/>
      <c r="M18" s="135"/>
      <c r="N18" s="153"/>
      <c r="O18" s="135"/>
      <c r="P18" s="135"/>
      <c r="Q18" s="135"/>
      <c r="R18" s="135"/>
      <c r="S18" s="135"/>
    </row>
    <row r="19" spans="1:19" ht="15" customHeight="1">
      <c r="A19" s="149" t="s">
        <v>25</v>
      </c>
      <c r="B19" s="411">
        <v>4081588.330000001</v>
      </c>
      <c r="C19" s="386">
        <v>6257172.119905103</v>
      </c>
      <c r="D19" s="412">
        <v>5619437.5199999996</v>
      </c>
      <c r="E19" s="158" t="s">
        <v>113</v>
      </c>
      <c r="F19" s="151"/>
      <c r="G19" s="152"/>
      <c r="H19" s="151"/>
      <c r="I19" s="143"/>
      <c r="J19" s="153"/>
      <c r="K19" s="136"/>
      <c r="L19" s="151"/>
      <c r="M19" s="135"/>
      <c r="N19" s="135"/>
      <c r="O19" s="135"/>
      <c r="P19" s="135"/>
      <c r="Q19" s="135"/>
      <c r="R19" s="135"/>
      <c r="S19" s="135"/>
    </row>
    <row r="20" spans="1:19" ht="15" customHeight="1">
      <c r="A20" s="149" t="s">
        <v>114</v>
      </c>
      <c r="B20" s="411">
        <v>2028102.13</v>
      </c>
      <c r="C20" s="386">
        <v>5493644.7717075925</v>
      </c>
      <c r="D20" s="412">
        <v>2629682.48</v>
      </c>
      <c r="E20" s="158" t="s">
        <v>210</v>
      </c>
      <c r="F20" s="151"/>
      <c r="G20" s="152"/>
      <c r="H20" s="151"/>
      <c r="I20" s="143"/>
      <c r="J20" s="153"/>
      <c r="K20" s="136"/>
      <c r="L20" s="151"/>
      <c r="M20" s="135"/>
      <c r="N20" s="135"/>
      <c r="O20" s="135"/>
      <c r="P20" s="135"/>
      <c r="Q20" s="135"/>
      <c r="R20" s="135"/>
      <c r="S20" s="135"/>
    </row>
    <row r="21" spans="1:19" ht="15" customHeight="1">
      <c r="A21" s="149" t="s">
        <v>116</v>
      </c>
      <c r="B21" s="411">
        <v>3354070.4999999995</v>
      </c>
      <c r="C21" s="392">
        <v>28153709.397777781</v>
      </c>
      <c r="D21" s="412">
        <v>819275.71</v>
      </c>
      <c r="E21" s="158" t="s">
        <v>117</v>
      </c>
      <c r="F21" s="151"/>
      <c r="G21" s="152"/>
      <c r="H21" s="151"/>
      <c r="I21" s="143"/>
      <c r="J21" s="153"/>
      <c r="K21" s="136"/>
      <c r="L21" s="151"/>
      <c r="M21" s="135"/>
      <c r="N21" s="135"/>
      <c r="O21" s="162"/>
      <c r="P21" s="135"/>
      <c r="Q21" s="135"/>
      <c r="R21" s="135"/>
      <c r="S21" s="135"/>
    </row>
    <row r="22" spans="1:19" ht="15" customHeight="1">
      <c r="A22" s="149" t="s">
        <v>118</v>
      </c>
      <c r="B22" s="394">
        <f>B5+B13+B18+B19+B20+B21</f>
        <v>178969307.88000003</v>
      </c>
      <c r="C22" s="394">
        <f>C5+C13+C18+C19+C20+C21</f>
        <v>240706635.16073</v>
      </c>
      <c r="D22" s="394">
        <f>D5+D13+D18+D19+D20+D21</f>
        <v>196123650.28</v>
      </c>
      <c r="E22" s="158" t="s">
        <v>119</v>
      </c>
      <c r="F22" s="151"/>
      <c r="G22" s="152"/>
      <c r="H22" s="151"/>
      <c r="I22" s="143"/>
      <c r="J22" s="153"/>
      <c r="K22" s="143"/>
      <c r="L22" s="151"/>
      <c r="M22" s="135"/>
      <c r="N22" s="135"/>
      <c r="O22" s="135"/>
      <c r="P22" s="135"/>
      <c r="Q22" s="135"/>
      <c r="R22" s="135"/>
      <c r="S22" s="135"/>
    </row>
    <row r="23" spans="1:19" ht="13.5">
      <c r="A23" s="482" t="s">
        <v>204</v>
      </c>
      <c r="B23" s="484" t="s">
        <v>223</v>
      </c>
      <c r="C23" s="163" t="s">
        <v>224</v>
      </c>
      <c r="D23" s="164" t="s">
        <v>224</v>
      </c>
      <c r="E23" s="486" t="s">
        <v>205</v>
      </c>
      <c r="F23" s="135"/>
      <c r="G23" s="136"/>
      <c r="H23" s="135"/>
      <c r="I23" s="136"/>
      <c r="J23" s="135"/>
      <c r="N23" s="135"/>
      <c r="O23" s="165"/>
      <c r="P23" s="135"/>
      <c r="Q23" s="135"/>
      <c r="R23" s="135"/>
      <c r="S23" s="135"/>
    </row>
    <row r="24" spans="1:19" ht="15" thickBot="1">
      <c r="A24" s="483"/>
      <c r="B24" s="485"/>
      <c r="C24" s="166" t="s">
        <v>99</v>
      </c>
      <c r="D24" s="167" t="s">
        <v>120</v>
      </c>
      <c r="E24" s="487"/>
      <c r="F24" s="135"/>
      <c r="G24" s="143"/>
      <c r="H24" s="135"/>
      <c r="I24" s="143"/>
      <c r="J24" s="135"/>
      <c r="L24" s="168"/>
      <c r="N24" s="135"/>
      <c r="O24" s="169"/>
      <c r="P24" s="135"/>
      <c r="Q24" s="135"/>
      <c r="R24" s="135"/>
      <c r="S24" s="135"/>
    </row>
    <row r="25" spans="1:19" ht="14.25">
      <c r="F25" s="135"/>
      <c r="G25" s="143"/>
      <c r="H25" s="135"/>
      <c r="I25" s="143"/>
      <c r="J25" s="170"/>
      <c r="N25" s="135"/>
      <c r="O25" s="135"/>
      <c r="P25" s="135"/>
      <c r="Q25" s="135"/>
      <c r="R25" s="135"/>
      <c r="S25" s="135"/>
    </row>
    <row r="26" spans="1:19" ht="14.25">
      <c r="E26" s="171"/>
      <c r="F26" s="171"/>
      <c r="G26" s="171"/>
      <c r="H26" s="171"/>
      <c r="I26" s="143"/>
      <c r="J26" s="135"/>
      <c r="N26" s="135"/>
      <c r="O26" s="135"/>
      <c r="P26" s="135"/>
      <c r="Q26" s="135"/>
      <c r="R26" s="135"/>
      <c r="S26" s="135"/>
    </row>
    <row r="27" spans="1:19" ht="14.25">
      <c r="E27" s="171"/>
      <c r="F27" s="171"/>
      <c r="G27" s="171"/>
      <c r="H27" s="171"/>
      <c r="I27" s="143"/>
      <c r="J27" s="135"/>
      <c r="N27" s="135"/>
      <c r="O27" s="135"/>
      <c r="P27" s="135"/>
      <c r="Q27" s="135"/>
      <c r="R27" s="135"/>
      <c r="S27" s="135"/>
    </row>
    <row r="28" spans="1:19" ht="14.25">
      <c r="E28" s="171"/>
      <c r="F28" s="171"/>
      <c r="G28" s="171"/>
      <c r="H28" s="171"/>
      <c r="I28" s="143"/>
      <c r="J28" s="135"/>
      <c r="N28" s="135"/>
      <c r="O28" s="135"/>
      <c r="P28" s="135"/>
      <c r="Q28" s="135"/>
      <c r="R28" s="135"/>
      <c r="S28" s="135"/>
    </row>
    <row r="29" spans="1:19" ht="13.5">
      <c r="E29" s="171"/>
      <c r="F29" s="171"/>
      <c r="G29" s="171"/>
      <c r="H29" s="171"/>
      <c r="I29" s="136"/>
      <c r="J29" s="135"/>
      <c r="N29" s="135"/>
      <c r="O29" s="135"/>
      <c r="P29" s="135"/>
    </row>
    <row r="30" spans="1:19" ht="13.5">
      <c r="E30" s="171"/>
      <c r="F30" s="171"/>
      <c r="G30" s="171"/>
      <c r="H30" s="171"/>
      <c r="I30" s="136"/>
      <c r="N30" s="135"/>
      <c r="O30" s="135"/>
      <c r="P30" s="135"/>
    </row>
    <row r="31" spans="1:19" ht="14.25">
      <c r="E31" s="171"/>
      <c r="F31" s="171"/>
      <c r="G31" s="171"/>
      <c r="H31" s="171"/>
      <c r="I31" s="143"/>
      <c r="N31" s="135"/>
      <c r="O31" s="135"/>
      <c r="P31" s="135"/>
    </row>
    <row r="32" spans="1:19" ht="14.25">
      <c r="E32" s="171"/>
      <c r="F32" s="171"/>
      <c r="G32" s="171"/>
      <c r="H32" s="171"/>
      <c r="I32" s="143"/>
      <c r="N32" s="135"/>
      <c r="O32" s="135"/>
      <c r="P32" s="135"/>
    </row>
    <row r="33" spans="5:9" ht="14.25">
      <c r="E33" s="171"/>
      <c r="F33" s="171"/>
      <c r="G33" s="171"/>
      <c r="H33" s="171"/>
      <c r="I33" s="143"/>
    </row>
    <row r="34" spans="5:9" ht="14.25">
      <c r="E34" s="171"/>
      <c r="F34" s="171"/>
      <c r="G34" s="171"/>
      <c r="H34" s="171"/>
      <c r="I34" s="143"/>
    </row>
    <row r="35" spans="5:9" ht="14.25">
      <c r="E35" s="171"/>
      <c r="F35" s="171"/>
      <c r="G35" s="171"/>
      <c r="H35" s="171"/>
      <c r="I35" s="143"/>
    </row>
    <row r="36" spans="5:9" ht="13.5">
      <c r="E36" s="171"/>
      <c r="F36" s="171"/>
      <c r="G36" s="171"/>
      <c r="H36" s="171"/>
      <c r="I36" s="136"/>
    </row>
    <row r="37" spans="5:9" ht="13.5">
      <c r="E37" s="171"/>
      <c r="F37" s="171"/>
      <c r="G37" s="171"/>
      <c r="H37" s="171"/>
      <c r="I37" s="136"/>
    </row>
    <row r="38" spans="5:9" ht="14.25">
      <c r="E38" s="171"/>
      <c r="F38" s="171"/>
      <c r="G38" s="171"/>
      <c r="H38" s="171"/>
      <c r="I38" s="143"/>
    </row>
    <row r="39" spans="5:9" ht="14.25">
      <c r="E39" s="171"/>
      <c r="F39" s="171"/>
      <c r="G39" s="171"/>
      <c r="H39" s="171"/>
      <c r="I39" s="143"/>
    </row>
    <row r="40" spans="5:9" ht="14.25">
      <c r="E40" s="171"/>
      <c r="F40" s="171"/>
      <c r="G40" s="171"/>
      <c r="H40" s="171"/>
      <c r="I40" s="143"/>
    </row>
    <row r="41" spans="5:9" ht="14.25">
      <c r="E41" s="171"/>
      <c r="F41" s="171"/>
      <c r="G41" s="171"/>
      <c r="H41" s="171"/>
      <c r="I41" s="143"/>
    </row>
    <row r="42" spans="5:9" ht="14.25">
      <c r="E42" s="171"/>
      <c r="F42" s="171"/>
      <c r="G42" s="171"/>
      <c r="H42" s="135"/>
      <c r="I42" s="143"/>
    </row>
    <row r="43" spans="5:9" ht="13.5">
      <c r="E43" s="171"/>
      <c r="F43" s="171"/>
      <c r="G43" s="171"/>
      <c r="H43" s="135"/>
      <c r="I43" s="136"/>
    </row>
    <row r="44" spans="5:9" ht="13.5">
      <c r="E44" s="171"/>
      <c r="F44" s="171"/>
      <c r="G44" s="171"/>
      <c r="H44" s="135"/>
      <c r="I44" s="136"/>
    </row>
    <row r="45" spans="5:9" ht="14.25">
      <c r="F45" s="135"/>
      <c r="G45" s="143"/>
      <c r="H45" s="135"/>
      <c r="I45" s="143"/>
    </row>
    <row r="46" spans="5:9" ht="14.25">
      <c r="F46" s="135"/>
      <c r="G46" s="143"/>
      <c r="H46" s="135"/>
      <c r="I46" s="143"/>
    </row>
    <row r="47" spans="5:9" ht="14.25">
      <c r="F47" s="135"/>
      <c r="G47" s="143"/>
      <c r="H47" s="135"/>
      <c r="I47" s="143"/>
    </row>
    <row r="48" spans="5:9" ht="14.25">
      <c r="F48" s="135"/>
      <c r="G48" s="143"/>
      <c r="H48" s="135"/>
      <c r="I48" s="143"/>
    </row>
    <row r="49" spans="6:9" ht="14.25">
      <c r="F49" s="135"/>
      <c r="G49" s="143"/>
      <c r="H49" s="135"/>
      <c r="I49" s="143"/>
    </row>
    <row r="50" spans="6:9" ht="13.5">
      <c r="F50" s="135"/>
      <c r="G50" s="136"/>
      <c r="H50" s="135"/>
      <c r="I50" s="136"/>
    </row>
    <row r="51" spans="6:9" ht="13.5">
      <c r="F51" s="135"/>
      <c r="G51" s="136"/>
      <c r="H51" s="135"/>
      <c r="I51" s="136"/>
    </row>
    <row r="52" spans="6:9" ht="14.25">
      <c r="F52" s="135"/>
      <c r="G52" s="143"/>
      <c r="H52" s="135"/>
      <c r="I52" s="143"/>
    </row>
    <row r="53" spans="6:9" ht="14.25">
      <c r="F53" s="135"/>
      <c r="G53" s="143"/>
      <c r="H53" s="135"/>
      <c r="I53" s="143"/>
    </row>
    <row r="54" spans="6:9" ht="14.25">
      <c r="F54" s="135"/>
      <c r="G54" s="143"/>
      <c r="H54" s="135"/>
      <c r="I54" s="143"/>
    </row>
    <row r="55" spans="6:9" ht="14.25">
      <c r="F55" s="135"/>
      <c r="G55" s="143"/>
      <c r="H55" s="135"/>
      <c r="I55" s="143"/>
    </row>
    <row r="56" spans="6:9" ht="14.25">
      <c r="F56" s="135"/>
      <c r="G56" s="143"/>
      <c r="H56" s="135"/>
      <c r="I56" s="143"/>
    </row>
    <row r="57" spans="6:9" ht="13.5">
      <c r="F57" s="135"/>
      <c r="G57" s="136"/>
      <c r="H57" s="135"/>
      <c r="I57" s="136"/>
    </row>
    <row r="58" spans="6:9" ht="13.5">
      <c r="F58" s="135"/>
      <c r="G58" s="136"/>
      <c r="H58" s="135"/>
      <c r="I58" s="136"/>
    </row>
    <row r="59" spans="6:9" ht="14.25">
      <c r="F59" s="135"/>
      <c r="G59" s="143"/>
      <c r="H59" s="135"/>
      <c r="I59" s="143"/>
    </row>
    <row r="60" spans="6:9" ht="14.25">
      <c r="F60" s="135"/>
      <c r="G60" s="143"/>
      <c r="H60" s="135"/>
      <c r="I60" s="143"/>
    </row>
    <row r="61" spans="6:9">
      <c r="G61" s="172"/>
      <c r="H61" s="173"/>
    </row>
    <row r="62" spans="6:9">
      <c r="G62" s="172"/>
      <c r="H62" s="173"/>
    </row>
    <row r="63" spans="6:9">
      <c r="G63" s="172"/>
      <c r="H63" s="173"/>
    </row>
    <row r="64" spans="6:9">
      <c r="G64" s="172"/>
      <c r="H64" s="174"/>
    </row>
    <row r="65" spans="7:8">
      <c r="G65" s="172"/>
      <c r="H65" s="173"/>
    </row>
    <row r="66" spans="7:8">
      <c r="G66" s="172"/>
      <c r="H66" s="173"/>
    </row>
    <row r="67" spans="7:8">
      <c r="G67" s="172"/>
      <c r="H67" s="175"/>
    </row>
    <row r="68" spans="7:8">
      <c r="G68" s="172"/>
      <c r="H68" s="176"/>
    </row>
    <row r="69" spans="7:8">
      <c r="G69" s="172"/>
      <c r="H69" s="176"/>
    </row>
    <row r="70" spans="7:8">
      <c r="G70" s="172"/>
      <c r="H70" s="176"/>
    </row>
    <row r="71" spans="7:8">
      <c r="G71" s="172"/>
      <c r="H71" s="173"/>
    </row>
    <row r="72" spans="7:8">
      <c r="G72" s="172"/>
      <c r="H72" s="173"/>
    </row>
    <row r="73" spans="7:8">
      <c r="G73" s="172"/>
      <c r="H73" s="173"/>
    </row>
    <row r="74" spans="7:8">
      <c r="G74" s="172"/>
      <c r="H74" s="173"/>
    </row>
    <row r="75" spans="7:8">
      <c r="G75" s="172"/>
      <c r="H75" s="176"/>
    </row>
    <row r="76" spans="7:8">
      <c r="G76" s="172"/>
      <c r="H76" s="176"/>
    </row>
    <row r="77" spans="7:8">
      <c r="G77" s="172"/>
      <c r="H77" s="173"/>
    </row>
    <row r="78" spans="7:8">
      <c r="G78" s="172"/>
      <c r="H78" s="173"/>
    </row>
    <row r="79" spans="7:8">
      <c r="G79" s="172"/>
      <c r="H79" s="173"/>
    </row>
    <row r="80" spans="7:8">
      <c r="G80" s="172"/>
      <c r="H80" s="173"/>
    </row>
    <row r="81" spans="7:8">
      <c r="G81" s="172"/>
      <c r="H81" s="177"/>
    </row>
    <row r="82" spans="7:8">
      <c r="G82" s="172"/>
      <c r="H82" s="172"/>
    </row>
  </sheetData>
  <mergeCells count="6">
    <mergeCell ref="A3:A4"/>
    <mergeCell ref="B3:B4"/>
    <mergeCell ref="E3:E4"/>
    <mergeCell ref="A23:A24"/>
    <mergeCell ref="B23:B24"/>
    <mergeCell ref="E23:E24"/>
  </mergeCells>
  <pageMargins left="0.75" right="0.75" top="1" bottom="1" header="0.5" footer="0.5"/>
  <pageSetup orientation="landscape" horizontalDpi="4294967294" verticalDpi="4294967294"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1"/>
  <sheetViews>
    <sheetView zoomScaleNormal="100" workbookViewId="0">
      <selection activeCell="D24" sqref="D24"/>
    </sheetView>
  </sheetViews>
  <sheetFormatPr defaultColWidth="9.140625" defaultRowHeight="12.75"/>
  <cols>
    <col min="1" max="1" width="44.7109375" style="137" customWidth="1"/>
    <col min="2" max="3" width="11.85546875" style="137" customWidth="1"/>
    <col min="4" max="4" width="10.7109375" style="137" customWidth="1"/>
    <col min="5" max="5" width="49.7109375" style="137" customWidth="1"/>
    <col min="6" max="16384" width="9.140625" style="137"/>
  </cols>
  <sheetData>
    <row r="1" spans="1:14" ht="24">
      <c r="A1" s="178" t="s">
        <v>192</v>
      </c>
      <c r="B1" s="179"/>
      <c r="C1" s="179"/>
      <c r="D1" s="179"/>
      <c r="E1" s="180" t="s">
        <v>193</v>
      </c>
      <c r="G1" s="181"/>
      <c r="H1" s="181"/>
      <c r="I1" s="181"/>
      <c r="J1" s="181"/>
      <c r="K1" s="181"/>
      <c r="L1" s="181"/>
      <c r="M1" s="181"/>
      <c r="N1" s="181"/>
    </row>
    <row r="2" spans="1:14">
      <c r="A2" s="182" t="s">
        <v>0</v>
      </c>
      <c r="B2" s="183"/>
      <c r="C2" s="183"/>
      <c r="D2" s="183"/>
      <c r="E2" s="184" t="s">
        <v>1</v>
      </c>
      <c r="G2" s="181"/>
      <c r="H2" s="181"/>
      <c r="I2" s="181"/>
      <c r="J2" s="181"/>
      <c r="K2" s="181"/>
      <c r="L2" s="181"/>
      <c r="M2" s="181"/>
      <c r="N2" s="181"/>
    </row>
    <row r="3" spans="1:14" ht="25.5" customHeight="1">
      <c r="A3" s="185" t="s">
        <v>2</v>
      </c>
      <c r="B3" s="186" t="s">
        <v>223</v>
      </c>
      <c r="C3" s="187" t="s">
        <v>225</v>
      </c>
      <c r="D3" s="213" t="s">
        <v>226</v>
      </c>
      <c r="E3" s="209" t="s">
        <v>98</v>
      </c>
      <c r="F3" s="188"/>
      <c r="G3" s="189"/>
      <c r="H3" s="189"/>
    </row>
    <row r="4" spans="1:14" ht="15" customHeight="1">
      <c r="A4" s="190" t="s">
        <v>121</v>
      </c>
      <c r="B4" s="393">
        <f>SUM(B5:B13)</f>
        <v>106595898.44999997</v>
      </c>
      <c r="C4" s="393">
        <f>SUM(C5:C13)</f>
        <v>123145561.94000001</v>
      </c>
      <c r="D4" s="386">
        <f>SUM(D5:D13)</f>
        <v>97671372.63000001</v>
      </c>
      <c r="E4" s="191" t="s">
        <v>122</v>
      </c>
      <c r="F4" s="192"/>
      <c r="G4" s="192"/>
      <c r="H4" s="192"/>
    </row>
    <row r="5" spans="1:14" ht="15" customHeight="1">
      <c r="A5" s="193" t="s">
        <v>123</v>
      </c>
      <c r="B5" s="391">
        <v>56295292.169999994</v>
      </c>
      <c r="C5" s="391">
        <v>70481093.040000007</v>
      </c>
      <c r="D5" s="390">
        <v>57684882.100000009</v>
      </c>
      <c r="E5" s="194" t="s">
        <v>41</v>
      </c>
      <c r="F5" s="192"/>
      <c r="G5" s="192"/>
      <c r="H5" s="192"/>
    </row>
    <row r="6" spans="1:14" ht="15" customHeight="1">
      <c r="A6" s="193" t="s">
        <v>42</v>
      </c>
      <c r="B6" s="391">
        <v>1815072.88</v>
      </c>
      <c r="C6" s="391">
        <v>2577314.4900000002</v>
      </c>
      <c r="D6" s="390">
        <v>2200810.23</v>
      </c>
      <c r="E6" s="194" t="s">
        <v>43</v>
      </c>
      <c r="F6" s="192"/>
      <c r="G6" s="192"/>
      <c r="H6" s="192"/>
    </row>
    <row r="7" spans="1:14" ht="15" customHeight="1">
      <c r="A7" s="195" t="s">
        <v>124</v>
      </c>
      <c r="B7" s="391">
        <v>2993781.3500000006</v>
      </c>
      <c r="C7" s="391">
        <v>5055380.1099999975</v>
      </c>
      <c r="D7" s="390">
        <v>5437931.8099999987</v>
      </c>
      <c r="E7" s="194" t="s">
        <v>125</v>
      </c>
      <c r="F7" s="192"/>
      <c r="G7" s="192"/>
      <c r="H7" s="192"/>
    </row>
    <row r="8" spans="1:14" ht="15" customHeight="1">
      <c r="A8" s="195" t="s">
        <v>126</v>
      </c>
      <c r="B8" s="391">
        <v>8211565.2000000002</v>
      </c>
      <c r="C8" s="391">
        <v>9755744.1000000034</v>
      </c>
      <c r="D8" s="390">
        <v>8052975.6900000023</v>
      </c>
      <c r="E8" s="194" t="s">
        <v>127</v>
      </c>
      <c r="F8" s="192"/>
      <c r="G8" s="192"/>
      <c r="H8" s="192"/>
    </row>
    <row r="9" spans="1:14" ht="15" customHeight="1">
      <c r="A9" s="195" t="s">
        <v>148</v>
      </c>
      <c r="B9" s="391">
        <v>2986528.7699999996</v>
      </c>
      <c r="C9" s="391">
        <v>4714537.42</v>
      </c>
      <c r="D9" s="390">
        <v>3156152.7800000003</v>
      </c>
      <c r="E9" s="194" t="s">
        <v>149</v>
      </c>
      <c r="F9" s="192"/>
      <c r="G9" s="192"/>
      <c r="H9" s="192"/>
    </row>
    <row r="10" spans="1:14" ht="15" customHeight="1">
      <c r="A10" s="195" t="s">
        <v>48</v>
      </c>
      <c r="B10" s="391">
        <v>13088141.829999998</v>
      </c>
      <c r="C10" s="391">
        <v>14492145.559999999</v>
      </c>
      <c r="D10" s="390">
        <v>7923419.0800000001</v>
      </c>
      <c r="E10" s="194" t="s">
        <v>49</v>
      </c>
      <c r="F10" s="192"/>
      <c r="G10" s="192"/>
      <c r="H10" s="192"/>
    </row>
    <row r="11" spans="1:14" ht="15" customHeight="1">
      <c r="A11" s="195" t="s">
        <v>50</v>
      </c>
      <c r="B11" s="391">
        <v>1032976.0700000001</v>
      </c>
      <c r="C11" s="391">
        <v>1110150.2199999997</v>
      </c>
      <c r="D11" s="390">
        <v>1213486.8699999999</v>
      </c>
      <c r="E11" s="194" t="s">
        <v>51</v>
      </c>
      <c r="F11" s="192"/>
      <c r="G11" s="192"/>
      <c r="H11" s="192"/>
    </row>
    <row r="12" spans="1:14" ht="15" customHeight="1">
      <c r="A12" s="195" t="s">
        <v>52</v>
      </c>
      <c r="B12" s="391">
        <v>14006807.799999999</v>
      </c>
      <c r="C12" s="391">
        <v>6721963.5600000015</v>
      </c>
      <c r="D12" s="390">
        <v>7111415.4199999999</v>
      </c>
      <c r="E12" s="194" t="s">
        <v>53</v>
      </c>
      <c r="F12" s="192"/>
      <c r="G12" s="196"/>
      <c r="H12" s="192"/>
      <c r="M12" s="197"/>
    </row>
    <row r="13" spans="1:14" ht="15" customHeight="1">
      <c r="A13" s="195" t="s">
        <v>128</v>
      </c>
      <c r="B13" s="391">
        <v>6165732.3800000008</v>
      </c>
      <c r="C13" s="391">
        <v>8237233.4399999985</v>
      </c>
      <c r="D13" s="390">
        <v>4890298.6499999994</v>
      </c>
      <c r="E13" s="194" t="s">
        <v>129</v>
      </c>
      <c r="F13" s="192"/>
      <c r="G13" s="196"/>
      <c r="H13" s="192"/>
    </row>
    <row r="14" spans="1:14" ht="15" customHeight="1">
      <c r="A14" s="199" t="s">
        <v>58</v>
      </c>
      <c r="B14" s="386">
        <f>SUM(B15:B19)</f>
        <v>88244056.319999993</v>
      </c>
      <c r="C14" s="386">
        <f>SUM(C15:C19)</f>
        <v>85314680.13000001</v>
      </c>
      <c r="D14" s="386">
        <f>SUM(D15:D19)</f>
        <v>94459565.549999997</v>
      </c>
      <c r="E14" s="200" t="s">
        <v>130</v>
      </c>
      <c r="F14" s="192"/>
      <c r="G14" s="192"/>
      <c r="H14" s="196"/>
    </row>
    <row r="15" spans="1:14" ht="15" customHeight="1">
      <c r="A15" s="195" t="s">
        <v>131</v>
      </c>
      <c r="B15" s="391">
        <v>20366430.100000001</v>
      </c>
      <c r="C15" s="391">
        <v>15701379.6</v>
      </c>
      <c r="D15" s="390">
        <v>20877495.760000002</v>
      </c>
      <c r="E15" s="201" t="s">
        <v>132</v>
      </c>
      <c r="F15" s="192"/>
      <c r="G15" s="196"/>
      <c r="H15" s="192"/>
    </row>
    <row r="16" spans="1:14" ht="15" customHeight="1">
      <c r="A16" s="195" t="s">
        <v>133</v>
      </c>
      <c r="B16" s="391">
        <v>1692636.94</v>
      </c>
      <c r="C16" s="391">
        <v>2344604.0299999998</v>
      </c>
      <c r="D16" s="390">
        <v>2035555.39</v>
      </c>
      <c r="E16" s="201" t="s">
        <v>134</v>
      </c>
      <c r="F16" s="192"/>
      <c r="G16" s="196"/>
      <c r="H16" s="196"/>
    </row>
    <row r="17" spans="1:8" ht="15" customHeight="1">
      <c r="A17" s="195" t="s">
        <v>135</v>
      </c>
      <c r="B17" s="391">
        <v>62810408.869999997</v>
      </c>
      <c r="C17" s="391">
        <v>63607323.430000007</v>
      </c>
      <c r="D17" s="390">
        <v>67918600.039999992</v>
      </c>
      <c r="E17" s="198" t="s">
        <v>136</v>
      </c>
      <c r="F17" s="192"/>
      <c r="G17" s="192"/>
      <c r="H17" s="196"/>
    </row>
    <row r="18" spans="1:8" ht="15" customHeight="1">
      <c r="A18" s="195" t="s">
        <v>137</v>
      </c>
      <c r="B18" s="391">
        <v>1490076.6400000004</v>
      </c>
      <c r="C18" s="391">
        <v>2231619.4</v>
      </c>
      <c r="D18" s="390">
        <v>2785028.7300000004</v>
      </c>
      <c r="E18" s="201" t="s">
        <v>138</v>
      </c>
      <c r="F18" s="196"/>
      <c r="G18" s="196"/>
      <c r="H18" s="192"/>
    </row>
    <row r="19" spans="1:8" ht="15" customHeight="1">
      <c r="A19" s="195" t="s">
        <v>139</v>
      </c>
      <c r="B19" s="391">
        <v>1884503.7700000005</v>
      </c>
      <c r="C19" s="391">
        <v>1429753.6700000002</v>
      </c>
      <c r="D19" s="390">
        <v>842885.63</v>
      </c>
      <c r="E19" s="198" t="s">
        <v>140</v>
      </c>
      <c r="F19" s="192"/>
      <c r="G19" s="192"/>
      <c r="H19" s="196"/>
    </row>
    <row r="20" spans="1:8" ht="24.75" customHeight="1">
      <c r="A20" s="211" t="s">
        <v>147</v>
      </c>
      <c r="B20" s="393">
        <v>34757123.660000004</v>
      </c>
      <c r="C20" s="393">
        <v>38851862.540000007</v>
      </c>
      <c r="D20" s="396">
        <v>35918614.609999999</v>
      </c>
      <c r="E20" s="203" t="s">
        <v>141</v>
      </c>
      <c r="F20" s="192"/>
      <c r="G20" s="196"/>
      <c r="H20" s="196"/>
    </row>
    <row r="21" spans="1:8" ht="15" customHeight="1">
      <c r="A21" s="202" t="s">
        <v>183</v>
      </c>
      <c r="B21" s="388">
        <v>24234766.84</v>
      </c>
      <c r="C21" s="388">
        <v>35294592.410000019</v>
      </c>
      <c r="D21" s="389">
        <v>25841448.77</v>
      </c>
      <c r="E21" s="204" t="s">
        <v>184</v>
      </c>
      <c r="F21" s="192"/>
      <c r="G21" s="192"/>
      <c r="H21" s="192"/>
    </row>
    <row r="22" spans="1:8" ht="15" customHeight="1">
      <c r="A22" s="202" t="s">
        <v>64</v>
      </c>
      <c r="B22" s="393">
        <v>623337.71</v>
      </c>
      <c r="C22" s="393">
        <v>2452013.7000000002</v>
      </c>
      <c r="D22" s="386">
        <v>263081.59999999998</v>
      </c>
      <c r="E22" s="204" t="s">
        <v>65</v>
      </c>
      <c r="F22" s="192"/>
      <c r="G22" s="196"/>
      <c r="H22" s="192"/>
    </row>
    <row r="23" spans="1:8" ht="15" customHeight="1">
      <c r="A23" s="205" t="s">
        <v>66</v>
      </c>
      <c r="B23" s="393">
        <v>0</v>
      </c>
      <c r="C23" s="393">
        <v>0.4</v>
      </c>
      <c r="D23" s="386">
        <v>0</v>
      </c>
      <c r="E23" s="204" t="s">
        <v>142</v>
      </c>
      <c r="F23" s="192"/>
      <c r="G23" s="196"/>
      <c r="H23" s="192"/>
    </row>
    <row r="24" spans="1:8" ht="15" customHeight="1">
      <c r="A24" s="205" t="s">
        <v>143</v>
      </c>
      <c r="B24" s="393">
        <v>1087506.1600000001</v>
      </c>
      <c r="C24" s="393">
        <v>1360765.2200000007</v>
      </c>
      <c r="D24" s="386">
        <v>1318918.7099999995</v>
      </c>
      <c r="E24" s="204" t="s">
        <v>144</v>
      </c>
      <c r="F24" s="196"/>
      <c r="G24" s="192"/>
      <c r="H24" s="192"/>
    </row>
    <row r="25" spans="1:8" ht="15" customHeight="1">
      <c r="A25" s="206" t="s">
        <v>145</v>
      </c>
      <c r="B25" s="387">
        <f>B4+B14+B20+B21+B22+B23+B24</f>
        <v>255542689.13999999</v>
      </c>
      <c r="C25" s="387">
        <f>C4+C14+C20+C21+C22+C23+C24</f>
        <v>286419476.34000003</v>
      </c>
      <c r="D25" s="387">
        <f>D4+D14+D20+D21+D22+D23+D24</f>
        <v>255473001.87000003</v>
      </c>
      <c r="E25" s="207" t="s">
        <v>146</v>
      </c>
      <c r="F25" s="192"/>
      <c r="G25" s="192"/>
      <c r="H25" s="192"/>
    </row>
    <row r="26" spans="1:8" ht="33" customHeight="1">
      <c r="A26" s="208" t="s">
        <v>208</v>
      </c>
      <c r="B26" s="209" t="s">
        <v>223</v>
      </c>
      <c r="C26" s="210" t="s">
        <v>225</v>
      </c>
      <c r="D26" s="210" t="s">
        <v>227</v>
      </c>
      <c r="E26" s="212" t="s">
        <v>205</v>
      </c>
    </row>
    <row r="27" spans="1:8" ht="24.75" customHeight="1">
      <c r="A27" s="135"/>
      <c r="B27" s="135"/>
      <c r="C27" s="135"/>
      <c r="D27" s="135"/>
      <c r="E27" s="135"/>
      <c r="F27" s="135"/>
      <c r="G27" s="135"/>
      <c r="H27" s="135"/>
    </row>
    <row r="28" spans="1:8">
      <c r="A28" s="135"/>
      <c r="E28" s="135"/>
      <c r="F28" s="135"/>
      <c r="G28" s="135"/>
      <c r="H28" s="135"/>
    </row>
    <row r="29" spans="1:8">
      <c r="A29" s="135"/>
      <c r="E29" s="135"/>
      <c r="F29" s="135"/>
      <c r="G29" s="135"/>
      <c r="H29" s="135"/>
    </row>
    <row r="30" spans="1:8" ht="12.75" customHeight="1">
      <c r="A30" s="135"/>
      <c r="E30" s="135"/>
      <c r="F30" s="135"/>
      <c r="G30" s="135"/>
      <c r="H30" s="135"/>
    </row>
    <row r="31" spans="1:8" ht="15" customHeight="1">
      <c r="A31" s="135"/>
      <c r="E31" s="135"/>
      <c r="F31" s="135"/>
      <c r="G31" s="135"/>
      <c r="H31" s="135"/>
    </row>
    <row r="32" spans="1:8">
      <c r="A32" s="135"/>
      <c r="E32" s="135"/>
      <c r="F32" s="135"/>
      <c r="G32" s="135"/>
      <c r="H32" s="135"/>
    </row>
    <row r="33" spans="1:8">
      <c r="A33" s="135"/>
      <c r="E33" s="135"/>
      <c r="F33" s="135"/>
      <c r="G33" s="135"/>
      <c r="H33" s="135"/>
    </row>
    <row r="34" spans="1:8">
      <c r="A34" s="135"/>
      <c r="E34" s="135"/>
      <c r="F34" s="135"/>
      <c r="G34" s="135"/>
      <c r="H34" s="135"/>
    </row>
    <row r="35" spans="1:8">
      <c r="A35" s="135"/>
      <c r="E35" s="135"/>
      <c r="F35" s="135"/>
      <c r="G35" s="135"/>
      <c r="H35" s="135"/>
    </row>
    <row r="36" spans="1:8">
      <c r="A36" s="135"/>
      <c r="E36" s="135"/>
      <c r="F36" s="135"/>
      <c r="G36" s="135"/>
      <c r="H36" s="135"/>
    </row>
    <row r="37" spans="1:8">
      <c r="A37" s="135"/>
      <c r="E37" s="135"/>
      <c r="F37" s="135"/>
      <c r="G37" s="135"/>
      <c r="H37" s="135"/>
    </row>
    <row r="38" spans="1:8">
      <c r="A38" s="135"/>
      <c r="E38" s="135"/>
      <c r="F38" s="135"/>
      <c r="G38" s="135"/>
      <c r="H38" s="135"/>
    </row>
    <row r="39" spans="1:8">
      <c r="A39" s="135"/>
      <c r="E39" s="135"/>
      <c r="F39" s="135"/>
      <c r="G39" s="135"/>
      <c r="H39" s="135"/>
    </row>
    <row r="40" spans="1:8">
      <c r="A40" s="135"/>
      <c r="E40" s="135"/>
      <c r="F40" s="135"/>
      <c r="G40" s="135"/>
      <c r="H40" s="135"/>
    </row>
    <row r="41" spans="1:8">
      <c r="A41" s="135"/>
      <c r="E41" s="135"/>
      <c r="F41" s="135"/>
      <c r="G41" s="135"/>
      <c r="H41" s="135"/>
    </row>
  </sheetData>
  <pageMargins left="0.75" right="0.75" top="1" bottom="1" header="0.5" footer="0.5"/>
  <pageSetup fitToHeight="0" orientation="landscape" horizontalDpi="4294967294" verticalDpi="4294967294"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J28"/>
  <sheetViews>
    <sheetView zoomScale="120" zoomScaleNormal="120" workbookViewId="0">
      <selection activeCell="AU20" sqref="AU20"/>
    </sheetView>
  </sheetViews>
  <sheetFormatPr defaultColWidth="9.140625" defaultRowHeight="12.75"/>
  <cols>
    <col min="1" max="1" width="36.7109375" style="256" customWidth="1"/>
    <col min="2" max="47" width="11.5703125" style="256" customWidth="1"/>
    <col min="48" max="48" width="36.140625" style="256" customWidth="1"/>
    <col min="49" max="49" width="13" style="256" customWidth="1"/>
    <col min="50" max="16384" width="9.140625" style="256"/>
  </cols>
  <sheetData>
    <row r="1" spans="1:62" s="105" customFormat="1" ht="12.75" customHeight="1">
      <c r="A1" s="512" t="s">
        <v>153</v>
      </c>
      <c r="B1" s="104"/>
      <c r="C1" s="104"/>
      <c r="D1" s="104"/>
      <c r="E1" s="104"/>
      <c r="F1" s="104"/>
      <c r="G1" s="104"/>
      <c r="H1" s="104"/>
      <c r="I1" s="104"/>
      <c r="J1" s="104"/>
      <c r="K1" s="104"/>
      <c r="L1" s="104"/>
      <c r="M1" s="104"/>
      <c r="N1" s="104"/>
      <c r="O1" s="104"/>
      <c r="P1" s="104"/>
      <c r="Q1" s="104"/>
      <c r="R1" s="104"/>
      <c r="S1" s="104"/>
      <c r="T1" s="104"/>
      <c r="U1" s="104"/>
      <c r="V1" s="104"/>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514" t="s">
        <v>154</v>
      </c>
    </row>
    <row r="2" spans="1:62" s="105" customFormat="1">
      <c r="A2" s="513"/>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515"/>
    </row>
    <row r="3" spans="1:62" s="240" customFormat="1" ht="16.5" thickBot="1">
      <c r="A3" s="234" t="s">
        <v>0</v>
      </c>
      <c r="B3" s="235"/>
      <c r="C3" s="235"/>
      <c r="D3" s="235"/>
      <c r="E3" s="236"/>
      <c r="F3" s="237"/>
      <c r="G3" s="238"/>
      <c r="H3" s="237"/>
      <c r="I3" s="238"/>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239"/>
      <c r="AP3" s="239"/>
      <c r="AQ3" s="239"/>
      <c r="AR3" s="239"/>
      <c r="AS3" s="239"/>
      <c r="AT3" s="239"/>
      <c r="AU3" s="239"/>
      <c r="AV3" s="431" t="s">
        <v>1</v>
      </c>
      <c r="AW3" s="4"/>
      <c r="AX3" s="4"/>
      <c r="AY3" s="4"/>
      <c r="AZ3" s="4"/>
      <c r="BA3" s="4"/>
      <c r="BB3" s="4"/>
      <c r="BC3" s="4"/>
      <c r="BD3" s="4"/>
      <c r="BE3" s="4"/>
      <c r="BF3" s="4"/>
      <c r="BG3" s="4"/>
      <c r="BH3" s="4"/>
      <c r="BI3" s="4"/>
      <c r="BJ3" s="4"/>
    </row>
    <row r="4" spans="1:62" s="137" customFormat="1" ht="14.25" customHeight="1">
      <c r="A4" s="516" t="s">
        <v>2</v>
      </c>
      <c r="B4" s="518">
        <v>2014</v>
      </c>
      <c r="C4" s="519"/>
      <c r="D4" s="519"/>
      <c r="E4" s="518">
        <v>2015</v>
      </c>
      <c r="F4" s="519"/>
      <c r="G4" s="519"/>
      <c r="H4" s="520"/>
      <c r="I4" s="519">
        <v>2016</v>
      </c>
      <c r="J4" s="519"/>
      <c r="K4" s="519"/>
      <c r="L4" s="519"/>
      <c r="M4" s="518">
        <v>2017</v>
      </c>
      <c r="N4" s="519"/>
      <c r="O4" s="519"/>
      <c r="P4" s="520"/>
      <c r="Q4" s="518">
        <v>2018</v>
      </c>
      <c r="R4" s="519"/>
      <c r="S4" s="519"/>
      <c r="T4" s="520"/>
      <c r="U4" s="523">
        <v>2019</v>
      </c>
      <c r="V4" s="524"/>
      <c r="W4" s="328"/>
      <c r="X4" s="329"/>
      <c r="Y4" s="501">
        <v>2020</v>
      </c>
      <c r="Z4" s="502"/>
      <c r="AA4" s="502"/>
      <c r="AB4" s="503"/>
      <c r="AC4" s="501">
        <v>2021</v>
      </c>
      <c r="AD4" s="502"/>
      <c r="AE4" s="502"/>
      <c r="AF4" s="503"/>
      <c r="AG4" s="501">
        <v>2022</v>
      </c>
      <c r="AH4" s="502"/>
      <c r="AI4" s="502"/>
      <c r="AJ4" s="503"/>
      <c r="AK4" s="501">
        <v>2023</v>
      </c>
      <c r="AL4" s="502"/>
      <c r="AM4" s="502"/>
      <c r="AN4" s="503"/>
      <c r="AO4" s="488">
        <v>2024</v>
      </c>
      <c r="AP4" s="489"/>
      <c r="AQ4" s="489"/>
      <c r="AR4" s="490"/>
      <c r="AS4" s="488">
        <v>2025</v>
      </c>
      <c r="AT4" s="491"/>
      <c r="AU4" s="492"/>
      <c r="AV4" s="521" t="s">
        <v>98</v>
      </c>
    </row>
    <row r="5" spans="1:62" s="137" customFormat="1" ht="14.25" customHeight="1">
      <c r="A5" s="517"/>
      <c r="B5" s="209" t="s">
        <v>155</v>
      </c>
      <c r="C5" s="241" t="s">
        <v>156</v>
      </c>
      <c r="D5" s="242" t="s">
        <v>157</v>
      </c>
      <c r="E5" s="209" t="s">
        <v>158</v>
      </c>
      <c r="F5" s="241" t="s">
        <v>155</v>
      </c>
      <c r="G5" s="243" t="s">
        <v>156</v>
      </c>
      <c r="H5" s="241" t="s">
        <v>157</v>
      </c>
      <c r="I5" s="244" t="s">
        <v>158</v>
      </c>
      <c r="J5" s="241" t="s">
        <v>155</v>
      </c>
      <c r="K5" s="243" t="s">
        <v>156</v>
      </c>
      <c r="L5" s="245" t="s">
        <v>157</v>
      </c>
      <c r="M5" s="209" t="s">
        <v>158</v>
      </c>
      <c r="N5" s="241" t="s">
        <v>155</v>
      </c>
      <c r="O5" s="243" t="s">
        <v>156</v>
      </c>
      <c r="P5" s="241" t="s">
        <v>157</v>
      </c>
      <c r="Q5" s="209" t="s">
        <v>158</v>
      </c>
      <c r="R5" s="241" t="s">
        <v>155</v>
      </c>
      <c r="S5" s="243" t="s">
        <v>156</v>
      </c>
      <c r="T5" s="241" t="s">
        <v>157</v>
      </c>
      <c r="U5" s="241" t="s">
        <v>158</v>
      </c>
      <c r="V5" s="241" t="s">
        <v>155</v>
      </c>
      <c r="W5" s="144" t="s">
        <v>156</v>
      </c>
      <c r="X5" s="144" t="s">
        <v>157</v>
      </c>
      <c r="Y5" s="145" t="s">
        <v>158</v>
      </c>
      <c r="Z5" s="145" t="s">
        <v>155</v>
      </c>
      <c r="AA5" s="145" t="s">
        <v>156</v>
      </c>
      <c r="AB5" s="145" t="s">
        <v>157</v>
      </c>
      <c r="AC5" s="145" t="s">
        <v>158</v>
      </c>
      <c r="AD5" s="145" t="s">
        <v>155</v>
      </c>
      <c r="AE5" s="145" t="s">
        <v>156</v>
      </c>
      <c r="AF5" s="145" t="s">
        <v>157</v>
      </c>
      <c r="AG5" s="145" t="s">
        <v>158</v>
      </c>
      <c r="AH5" s="145" t="s">
        <v>155</v>
      </c>
      <c r="AI5" s="145" t="s">
        <v>156</v>
      </c>
      <c r="AJ5" s="145" t="s">
        <v>157</v>
      </c>
      <c r="AK5" s="145" t="s">
        <v>158</v>
      </c>
      <c r="AL5" s="145" t="s">
        <v>155</v>
      </c>
      <c r="AM5" s="145" t="s">
        <v>156</v>
      </c>
      <c r="AN5" s="145" t="s">
        <v>157</v>
      </c>
      <c r="AO5" s="145" t="s">
        <v>158</v>
      </c>
      <c r="AP5" s="145" t="s">
        <v>155</v>
      </c>
      <c r="AQ5" s="145" t="s">
        <v>156</v>
      </c>
      <c r="AR5" s="144" t="s">
        <v>157</v>
      </c>
      <c r="AS5" s="145" t="s">
        <v>158</v>
      </c>
      <c r="AT5" s="145" t="s">
        <v>155</v>
      </c>
      <c r="AU5" s="145" t="s">
        <v>156</v>
      </c>
      <c r="AV5" s="522"/>
    </row>
    <row r="6" spans="1:62">
      <c r="A6" s="246" t="s">
        <v>159</v>
      </c>
      <c r="B6" s="247">
        <v>438.25</v>
      </c>
      <c r="C6" s="247">
        <v>394.93</v>
      </c>
      <c r="D6" s="248">
        <v>381.22</v>
      </c>
      <c r="E6" s="249">
        <v>395.9</v>
      </c>
      <c r="F6" s="247">
        <v>372.2</v>
      </c>
      <c r="G6" s="247">
        <v>329.20000000000005</v>
      </c>
      <c r="H6" s="250">
        <v>320.29000000000002</v>
      </c>
      <c r="I6" s="251">
        <v>320.54000000000002</v>
      </c>
      <c r="J6" s="247">
        <v>326.91000000000003</v>
      </c>
      <c r="K6" s="247">
        <v>314.02</v>
      </c>
      <c r="L6" s="248">
        <v>400.2</v>
      </c>
      <c r="M6" s="249">
        <v>481.32</v>
      </c>
      <c r="N6" s="247">
        <v>474.12</v>
      </c>
      <c r="O6" s="247">
        <v>431.35</v>
      </c>
      <c r="P6" s="250">
        <v>413.89</v>
      </c>
      <c r="Q6" s="252">
        <v>469.15</v>
      </c>
      <c r="R6" s="253">
        <v>460.65</v>
      </c>
      <c r="S6" s="253">
        <v>393.39</v>
      </c>
      <c r="T6" s="254">
        <v>392.98</v>
      </c>
      <c r="U6" s="252">
        <v>378.64</v>
      </c>
      <c r="V6" s="253">
        <v>511.95</v>
      </c>
      <c r="W6" s="253">
        <v>504.52</v>
      </c>
      <c r="X6" s="325">
        <v>579.96</v>
      </c>
      <c r="Y6" s="252">
        <v>535.61</v>
      </c>
      <c r="Z6" s="253">
        <v>559.38</v>
      </c>
      <c r="AA6" s="253">
        <v>570.5</v>
      </c>
      <c r="AB6" s="325">
        <v>495.56</v>
      </c>
      <c r="AC6" s="350">
        <v>454.76</v>
      </c>
      <c r="AD6" s="355">
        <v>426.63415252999999</v>
      </c>
      <c r="AE6" s="355">
        <v>417.36354725000001</v>
      </c>
      <c r="AF6" s="374">
        <v>401.54334299999999</v>
      </c>
      <c r="AG6" s="381">
        <v>393.21023200000002</v>
      </c>
      <c r="AH6" s="395">
        <v>382.47108400000002</v>
      </c>
      <c r="AI6" s="395">
        <v>375.24734683999998</v>
      </c>
      <c r="AJ6" s="405">
        <v>468.76528780000001</v>
      </c>
      <c r="AK6" s="428">
        <v>461.00326947000002</v>
      </c>
      <c r="AL6" s="428">
        <v>411.07</v>
      </c>
      <c r="AM6" s="428">
        <v>393.14109230999998</v>
      </c>
      <c r="AN6" s="429">
        <v>542.61661264999998</v>
      </c>
      <c r="AO6" s="429">
        <v>511.29459883999999</v>
      </c>
      <c r="AP6" s="430">
        <v>386.70478184000001</v>
      </c>
      <c r="AQ6" s="430">
        <v>356.48289253000002</v>
      </c>
      <c r="AR6" s="443">
        <v>331.29571471999998</v>
      </c>
      <c r="AS6" s="443">
        <v>321.05686042000002</v>
      </c>
      <c r="AT6" s="443">
        <v>300.77</v>
      </c>
      <c r="AU6" s="443">
        <v>287.63</v>
      </c>
      <c r="AV6" s="255" t="s">
        <v>160</v>
      </c>
    </row>
    <row r="7" spans="1:62">
      <c r="A7" s="246" t="s">
        <v>161</v>
      </c>
      <c r="B7" s="257">
        <v>1583.81</v>
      </c>
      <c r="C7" s="257">
        <v>1576.28</v>
      </c>
      <c r="D7" s="258">
        <v>1561.6879646559</v>
      </c>
      <c r="E7" s="259">
        <v>2047.6849999999999</v>
      </c>
      <c r="F7" s="257">
        <v>2160.22907274094</v>
      </c>
      <c r="G7" s="257">
        <v>1975.1200000000001</v>
      </c>
      <c r="H7" s="260">
        <v>1956.36</v>
      </c>
      <c r="I7" s="261">
        <v>2223.59</v>
      </c>
      <c r="J7" s="257">
        <v>2034.57</v>
      </c>
      <c r="K7" s="257">
        <v>1995.21</v>
      </c>
      <c r="L7" s="258">
        <v>2002.76</v>
      </c>
      <c r="M7" s="259">
        <v>2001.67</v>
      </c>
      <c r="N7" s="257">
        <v>2008.93</v>
      </c>
      <c r="O7" s="257">
        <v>2058.96</v>
      </c>
      <c r="P7" s="260">
        <v>2213.9699999999998</v>
      </c>
      <c r="Q7" s="262">
        <v>2196.12</v>
      </c>
      <c r="R7" s="263">
        <v>2644.36</v>
      </c>
      <c r="S7" s="263">
        <v>2700.52</v>
      </c>
      <c r="T7" s="264">
        <v>2760</v>
      </c>
      <c r="U7" s="262">
        <v>2800.74</v>
      </c>
      <c r="V7" s="263">
        <v>2621.73</v>
      </c>
      <c r="W7" s="263">
        <v>2623.37</v>
      </c>
      <c r="X7" s="318">
        <v>3128.47</v>
      </c>
      <c r="Y7" s="262">
        <v>2807.84</v>
      </c>
      <c r="Z7" s="263">
        <v>3105.17</v>
      </c>
      <c r="AA7" s="263">
        <v>3089.81</v>
      </c>
      <c r="AB7" s="342">
        <v>3835.27</v>
      </c>
      <c r="AC7" s="351">
        <v>3642.68</v>
      </c>
      <c r="AD7" s="356">
        <v>3652.6024822788099</v>
      </c>
      <c r="AE7" s="356">
        <v>3658.88308987448</v>
      </c>
      <c r="AF7" s="375">
        <v>3688.4803630000001</v>
      </c>
      <c r="AG7" s="384">
        <v>3671.1868890000001</v>
      </c>
      <c r="AH7" s="404">
        <v>3632.177357</v>
      </c>
      <c r="AI7" s="404">
        <v>3624.4954248441099</v>
      </c>
      <c r="AJ7" s="406">
        <v>3557.5637462541899</v>
      </c>
      <c r="AK7" s="384">
        <v>3619.5617205333201</v>
      </c>
      <c r="AL7" s="384">
        <v>3613.4</v>
      </c>
      <c r="AM7" s="384">
        <v>3593.6215659695999</v>
      </c>
      <c r="AN7" s="406">
        <v>3517.2909753416102</v>
      </c>
      <c r="AO7" s="406">
        <v>4156.6509714002405</v>
      </c>
      <c r="AP7" s="351">
        <v>4091.3245732499499</v>
      </c>
      <c r="AQ7" s="351">
        <v>4046.0720332153501</v>
      </c>
      <c r="AR7" s="444">
        <v>4183.4782659167904</v>
      </c>
      <c r="AS7" s="444">
        <v>4129.7472890462896</v>
      </c>
      <c r="AT7" s="444">
        <v>4459.0600000000004</v>
      </c>
      <c r="AU7" s="444">
        <v>4417.7</v>
      </c>
      <c r="AV7" s="265" t="s">
        <v>162</v>
      </c>
    </row>
    <row r="8" spans="1:62">
      <c r="A8" s="266" t="s">
        <v>163</v>
      </c>
      <c r="B8" s="267">
        <f>+B6+B7</f>
        <v>2022.06</v>
      </c>
      <c r="C8" s="267">
        <f t="shared" ref="C8:O8" si="0">+C6+C7</f>
        <v>1971.21</v>
      </c>
      <c r="D8" s="268">
        <f t="shared" si="0"/>
        <v>1942.9079646559001</v>
      </c>
      <c r="E8" s="269">
        <f t="shared" si="0"/>
        <v>2443.585</v>
      </c>
      <c r="F8" s="267">
        <f t="shared" si="0"/>
        <v>2532.4290727409398</v>
      </c>
      <c r="G8" s="267">
        <f t="shared" si="0"/>
        <v>2304.3200000000002</v>
      </c>
      <c r="H8" s="270">
        <f t="shared" si="0"/>
        <v>2276.65</v>
      </c>
      <c r="I8" s="271">
        <f t="shared" si="0"/>
        <v>2544.13</v>
      </c>
      <c r="J8" s="267">
        <f t="shared" si="0"/>
        <v>2361.48</v>
      </c>
      <c r="K8" s="267">
        <f t="shared" si="0"/>
        <v>2309.23</v>
      </c>
      <c r="L8" s="268">
        <f t="shared" si="0"/>
        <v>2402.96</v>
      </c>
      <c r="M8" s="269">
        <f t="shared" si="0"/>
        <v>2482.9900000000002</v>
      </c>
      <c r="N8" s="267">
        <f t="shared" si="0"/>
        <v>2483.0500000000002</v>
      </c>
      <c r="O8" s="267">
        <f t="shared" si="0"/>
        <v>2490.31</v>
      </c>
      <c r="P8" s="270">
        <f>P7+P6</f>
        <v>2627.8599999999997</v>
      </c>
      <c r="Q8" s="307">
        <f>Q6+Q7</f>
        <v>2665.27</v>
      </c>
      <c r="R8" s="308">
        <f t="shared" ref="R8:S8" si="1">R6+R7</f>
        <v>3105.01</v>
      </c>
      <c r="S8" s="308">
        <f t="shared" si="1"/>
        <v>3093.91</v>
      </c>
      <c r="T8" s="309">
        <v>3152.98</v>
      </c>
      <c r="U8" s="307">
        <f t="shared" ref="U8:Y8" si="2">U6+U7</f>
        <v>3179.3799999999997</v>
      </c>
      <c r="V8" s="308">
        <f t="shared" si="2"/>
        <v>3133.68</v>
      </c>
      <c r="W8" s="299">
        <f t="shared" si="2"/>
        <v>3127.89</v>
      </c>
      <c r="X8" s="326">
        <f t="shared" si="2"/>
        <v>3708.43</v>
      </c>
      <c r="Y8" s="298">
        <f t="shared" si="2"/>
        <v>3343.4500000000003</v>
      </c>
      <c r="Z8" s="299">
        <f>Z6+Z7</f>
        <v>3664.55</v>
      </c>
      <c r="AA8" s="299">
        <f>AA6+AA7</f>
        <v>3660.31</v>
      </c>
      <c r="AB8" s="326">
        <f>AB6+AB7</f>
        <v>4330.83</v>
      </c>
      <c r="AC8" s="352">
        <f>AC6+AC7</f>
        <v>4097.4399999999996</v>
      </c>
      <c r="AD8" s="360">
        <f>+AD6+AD7</f>
        <v>4079.2366348088099</v>
      </c>
      <c r="AE8" s="360">
        <f>+AE6+AE7</f>
        <v>4076.24663712448</v>
      </c>
      <c r="AF8" s="376">
        <f>+AF6+AF7</f>
        <v>4090.0237059999999</v>
      </c>
      <c r="AG8" s="385">
        <f>+AG6+AG7</f>
        <v>4064.397121</v>
      </c>
      <c r="AH8" s="324">
        <f>AH6+AH7</f>
        <v>4014.6484410000003</v>
      </c>
      <c r="AI8" s="324">
        <f>AI6+AI7</f>
        <v>3999.7427716841098</v>
      </c>
      <c r="AJ8" s="407">
        <f>AJ6+AJ7</f>
        <v>4026.3290340541898</v>
      </c>
      <c r="AK8" s="385">
        <f>+AK6+AK7</f>
        <v>4080.56499000332</v>
      </c>
      <c r="AL8" s="385">
        <f>+AL6+AL7</f>
        <v>4024.4700000000003</v>
      </c>
      <c r="AM8" s="385">
        <f t="shared" ref="AM8:AU8" si="3">SUM(AM6:AM7)</f>
        <v>3986.7626582796001</v>
      </c>
      <c r="AN8" s="326">
        <f t="shared" si="3"/>
        <v>4059.9075879916099</v>
      </c>
      <c r="AO8" s="326">
        <f t="shared" si="3"/>
        <v>4667.9455702402402</v>
      </c>
      <c r="AP8" s="352">
        <f t="shared" si="3"/>
        <v>4478.0293550899496</v>
      </c>
      <c r="AQ8" s="352">
        <f t="shared" si="3"/>
        <v>4402.5549257453504</v>
      </c>
      <c r="AR8" s="445">
        <f t="shared" si="3"/>
        <v>4514.7739806367899</v>
      </c>
      <c r="AS8" s="445">
        <f t="shared" si="3"/>
        <v>4450.8041494662893</v>
      </c>
      <c r="AT8" s="445">
        <f t="shared" si="3"/>
        <v>4759.83</v>
      </c>
      <c r="AU8" s="445">
        <f t="shared" si="3"/>
        <v>4705.33</v>
      </c>
      <c r="AV8" s="272" t="s">
        <v>164</v>
      </c>
    </row>
    <row r="9" spans="1:62" ht="13.5" thickBot="1">
      <c r="A9" s="246" t="s">
        <v>165</v>
      </c>
      <c r="B9" s="273"/>
      <c r="C9" s="273"/>
      <c r="D9" s="274">
        <v>128.80000000000001</v>
      </c>
      <c r="E9" s="275"/>
      <c r="F9" s="273"/>
      <c r="G9" s="273"/>
      <c r="H9" s="276">
        <v>142.18</v>
      </c>
      <c r="I9" s="277"/>
      <c r="J9" s="273"/>
      <c r="K9" s="273"/>
      <c r="L9" s="274">
        <v>143.09</v>
      </c>
      <c r="M9" s="275"/>
      <c r="N9" s="273"/>
      <c r="O9" s="273"/>
      <c r="P9" s="276">
        <v>130.97</v>
      </c>
      <c r="Q9" s="310"/>
      <c r="R9" s="311"/>
      <c r="S9" s="311"/>
      <c r="T9" s="312">
        <v>115.58</v>
      </c>
      <c r="U9" s="310"/>
      <c r="V9" s="311"/>
      <c r="W9" s="323"/>
      <c r="X9" s="321">
        <v>80.400000000000006</v>
      </c>
      <c r="Y9" s="330"/>
      <c r="Z9" s="330"/>
      <c r="AA9" s="330"/>
      <c r="AB9" s="330">
        <v>78.12</v>
      </c>
      <c r="AC9" s="330"/>
      <c r="AD9" s="353"/>
      <c r="AE9" s="330"/>
      <c r="AF9" s="330">
        <v>72.765785429999994</v>
      </c>
      <c r="AG9" s="330"/>
      <c r="AH9" s="330"/>
      <c r="AI9" s="330"/>
      <c r="AJ9" s="330">
        <v>75.892715269999997</v>
      </c>
      <c r="AK9" s="330"/>
      <c r="AL9" s="330"/>
      <c r="AM9" s="330"/>
      <c r="AN9" s="330">
        <v>66.897544999999994</v>
      </c>
      <c r="AO9" s="435">
        <v>66.34</v>
      </c>
      <c r="AP9" s="436">
        <v>62.42</v>
      </c>
      <c r="AQ9" s="436">
        <v>61.82</v>
      </c>
      <c r="AR9" s="446">
        <v>59.05966162</v>
      </c>
      <c r="AS9" s="435">
        <v>57.55</v>
      </c>
      <c r="AT9" s="435">
        <v>55.86</v>
      </c>
      <c r="AU9" s="435">
        <v>55.01</v>
      </c>
      <c r="AV9" s="265" t="s">
        <v>166</v>
      </c>
    </row>
    <row r="10" spans="1:62" ht="13.5" thickBot="1">
      <c r="A10" s="278" t="s">
        <v>167</v>
      </c>
      <c r="B10" s="279"/>
      <c r="C10" s="279"/>
      <c r="D10" s="280">
        <f>+D8+D9</f>
        <v>2071.7079646559</v>
      </c>
      <c r="E10" s="281"/>
      <c r="F10" s="279"/>
      <c r="G10" s="279"/>
      <c r="H10" s="282">
        <f>+H8+H9</f>
        <v>2418.83</v>
      </c>
      <c r="I10" s="283"/>
      <c r="J10" s="279"/>
      <c r="K10" s="279"/>
      <c r="L10" s="280">
        <f>+L8+L9</f>
        <v>2546.0500000000002</v>
      </c>
      <c r="M10" s="281"/>
      <c r="N10" s="279"/>
      <c r="O10" s="279"/>
      <c r="P10" s="282">
        <f>P8+P9</f>
        <v>2758.8299999999995</v>
      </c>
      <c r="Q10" s="316"/>
      <c r="R10" s="317"/>
      <c r="S10" s="317"/>
      <c r="T10" s="317">
        <v>3268.56</v>
      </c>
      <c r="U10" s="320"/>
      <c r="V10" s="322"/>
      <c r="W10" s="322"/>
      <c r="X10" s="371">
        <f>X8+X9</f>
        <v>3788.83</v>
      </c>
      <c r="Y10" s="330"/>
      <c r="Z10" s="330"/>
      <c r="AA10" s="330"/>
      <c r="AB10" s="372">
        <f>AB8+AB9</f>
        <v>4408.95</v>
      </c>
      <c r="AC10" s="330"/>
      <c r="AD10" s="353"/>
      <c r="AE10" s="330"/>
      <c r="AF10" s="373">
        <f>AF8+AF9</f>
        <v>4162.7894914299995</v>
      </c>
      <c r="AG10" s="373"/>
      <c r="AH10" s="373"/>
      <c r="AI10" s="373"/>
      <c r="AJ10" s="373">
        <f>AJ8+AJ9</f>
        <v>4102.2217493241897</v>
      </c>
      <c r="AK10" s="373"/>
      <c r="AL10" s="373"/>
      <c r="AM10" s="373"/>
      <c r="AN10" s="373">
        <f t="shared" ref="AN10:AU10" si="4">AN8+AN9</f>
        <v>4126.8051329916098</v>
      </c>
      <c r="AO10" s="373">
        <f t="shared" si="4"/>
        <v>4734.2855702402403</v>
      </c>
      <c r="AP10" s="281">
        <f t="shared" si="4"/>
        <v>4540.4493550899497</v>
      </c>
      <c r="AQ10" s="281">
        <f t="shared" si="4"/>
        <v>4464.3749257453501</v>
      </c>
      <c r="AR10" s="373">
        <f t="shared" si="4"/>
        <v>4573.83364225679</v>
      </c>
      <c r="AS10" s="373">
        <f t="shared" si="4"/>
        <v>4508.3541494662895</v>
      </c>
      <c r="AT10" s="373">
        <f t="shared" si="4"/>
        <v>4815.6899999999996</v>
      </c>
      <c r="AU10" s="373">
        <f t="shared" si="4"/>
        <v>4760.34</v>
      </c>
      <c r="AV10" s="284" t="s">
        <v>168</v>
      </c>
    </row>
    <row r="11" spans="1:62">
      <c r="A11" s="285" t="s">
        <v>169</v>
      </c>
      <c r="B11" s="286"/>
      <c r="C11" s="286"/>
      <c r="D11" s="287">
        <v>49.5</v>
      </c>
      <c r="E11" s="288"/>
      <c r="F11" s="286"/>
      <c r="G11" s="286"/>
      <c r="H11" s="289">
        <v>57.25</v>
      </c>
      <c r="I11" s="290"/>
      <c r="J11" s="286"/>
      <c r="K11" s="286"/>
      <c r="L11" s="287">
        <v>47.36</v>
      </c>
      <c r="M11" s="288"/>
      <c r="N11" s="286"/>
      <c r="O11" s="286"/>
      <c r="P11" s="289">
        <v>70.900000000000006</v>
      </c>
      <c r="Q11" s="313"/>
      <c r="R11" s="314"/>
      <c r="S11" s="314"/>
      <c r="T11" s="315">
        <v>276.83</v>
      </c>
      <c r="U11" s="313"/>
      <c r="V11" s="314"/>
      <c r="W11" s="314"/>
      <c r="X11" s="327">
        <v>597.13</v>
      </c>
      <c r="Y11" s="343"/>
      <c r="Z11" s="345"/>
      <c r="AA11" s="345"/>
      <c r="AB11" s="327">
        <v>872.43</v>
      </c>
      <c r="AC11" s="357"/>
      <c r="AD11" s="358"/>
      <c r="AE11" s="358"/>
      <c r="AF11" s="377">
        <v>464.83</v>
      </c>
      <c r="AG11" s="345"/>
      <c r="AH11" s="345"/>
      <c r="AI11" s="345"/>
      <c r="AJ11" s="327">
        <v>111.75152048</v>
      </c>
      <c r="AK11" s="345"/>
      <c r="AL11" s="345"/>
      <c r="AM11" s="345"/>
      <c r="AN11" s="327">
        <v>152.41031605000001</v>
      </c>
      <c r="AO11" s="432">
        <v>774.24</v>
      </c>
      <c r="AP11" s="433">
        <v>633.55999999999995</v>
      </c>
      <c r="AQ11" s="441">
        <v>617.94000000000005</v>
      </c>
      <c r="AR11" s="433">
        <v>385.35824300000002</v>
      </c>
      <c r="AS11" s="433">
        <v>300.05814193999998</v>
      </c>
      <c r="AT11" s="433">
        <v>567.76</v>
      </c>
      <c r="AU11" s="433">
        <v>583.54999999999995</v>
      </c>
      <c r="AV11" s="291" t="s">
        <v>170</v>
      </c>
    </row>
    <row r="12" spans="1:62">
      <c r="A12" s="292" t="s">
        <v>171</v>
      </c>
      <c r="B12" s="293"/>
      <c r="C12" s="293"/>
      <c r="D12" s="294">
        <f>+D10-D11</f>
        <v>2022.2079646559</v>
      </c>
      <c r="E12" s="295"/>
      <c r="F12" s="293"/>
      <c r="G12" s="293"/>
      <c r="H12" s="296">
        <f>+H10-H11</f>
        <v>2361.58</v>
      </c>
      <c r="I12" s="297"/>
      <c r="J12" s="293"/>
      <c r="K12" s="293"/>
      <c r="L12" s="294">
        <f>+L10-L11</f>
        <v>2498.69</v>
      </c>
      <c r="M12" s="295"/>
      <c r="N12" s="293"/>
      <c r="O12" s="293"/>
      <c r="P12" s="296">
        <f>P10-P11</f>
        <v>2687.9299999999994</v>
      </c>
      <c r="Q12" s="298"/>
      <c r="R12" s="299"/>
      <c r="S12" s="299"/>
      <c r="T12" s="300">
        <v>2991.73</v>
      </c>
      <c r="U12" s="298"/>
      <c r="V12" s="299"/>
      <c r="W12" s="324"/>
      <c r="X12" s="319">
        <f>X10-X11</f>
        <v>3191.7</v>
      </c>
      <c r="Y12" s="344"/>
      <c r="Z12" s="324"/>
      <c r="AA12" s="324"/>
      <c r="AB12" s="319">
        <f>AB10-AB11</f>
        <v>3536.52</v>
      </c>
      <c r="AC12" s="354"/>
      <c r="AD12" s="359"/>
      <c r="AE12" s="359"/>
      <c r="AF12" s="378">
        <f>AF10-AF11</f>
        <v>3697.9594914299996</v>
      </c>
      <c r="AG12" s="324"/>
      <c r="AH12" s="324"/>
      <c r="AI12" s="324"/>
      <c r="AJ12" s="319">
        <f>AJ10-AJ11</f>
        <v>3990.4702288441895</v>
      </c>
      <c r="AK12" s="324"/>
      <c r="AL12" s="324"/>
      <c r="AM12" s="324"/>
      <c r="AN12" s="319">
        <f>AN10-AN11</f>
        <v>3974.3948169416099</v>
      </c>
      <c r="AO12" s="434">
        <f>AO10-AO11</f>
        <v>3960.0455702402405</v>
      </c>
      <c r="AP12" s="434">
        <f t="shared" ref="AP12:AQ12" si="5">AP10-AP11</f>
        <v>3906.8893550899497</v>
      </c>
      <c r="AQ12" s="442">
        <f t="shared" si="5"/>
        <v>3846.43492574535</v>
      </c>
      <c r="AR12" s="434">
        <f>AR10-AR11</f>
        <v>4188.4753992567903</v>
      </c>
      <c r="AS12" s="434">
        <f>AS10-AS11</f>
        <v>4208.2960075262899</v>
      </c>
      <c r="AT12" s="434">
        <f>AT10-AT11</f>
        <v>4247.9299999999994</v>
      </c>
      <c r="AU12" s="434">
        <f>AU10-AU11</f>
        <v>4176.79</v>
      </c>
      <c r="AV12" s="301" t="s">
        <v>172</v>
      </c>
    </row>
    <row r="13" spans="1:62">
      <c r="A13" s="510" t="s">
        <v>209</v>
      </c>
      <c r="B13" s="243" t="s">
        <v>173</v>
      </c>
      <c r="C13" s="243" t="s">
        <v>174</v>
      </c>
      <c r="D13" s="242" t="s">
        <v>175</v>
      </c>
      <c r="E13" s="209" t="s">
        <v>176</v>
      </c>
      <c r="F13" s="209" t="s">
        <v>173</v>
      </c>
      <c r="G13" s="209" t="s">
        <v>174</v>
      </c>
      <c r="H13" s="209" t="s">
        <v>175</v>
      </c>
      <c r="I13" s="244" t="s">
        <v>176</v>
      </c>
      <c r="J13" s="209" t="s">
        <v>173</v>
      </c>
      <c r="K13" s="209" t="s">
        <v>174</v>
      </c>
      <c r="L13" s="302" t="s">
        <v>175</v>
      </c>
      <c r="M13" s="209" t="s">
        <v>176</v>
      </c>
      <c r="N13" s="209" t="s">
        <v>173</v>
      </c>
      <c r="O13" s="209" t="s">
        <v>174</v>
      </c>
      <c r="P13" s="209" t="s">
        <v>175</v>
      </c>
      <c r="Q13" s="209" t="s">
        <v>176</v>
      </c>
      <c r="R13" s="209" t="s">
        <v>173</v>
      </c>
      <c r="S13" s="209" t="s">
        <v>174</v>
      </c>
      <c r="T13" s="209" t="s">
        <v>175</v>
      </c>
      <c r="U13" s="209" t="s">
        <v>176</v>
      </c>
      <c r="V13" s="209" t="s">
        <v>173</v>
      </c>
      <c r="W13" s="209" t="s">
        <v>174</v>
      </c>
      <c r="X13" s="209" t="s">
        <v>175</v>
      </c>
      <c r="Y13" s="209" t="s">
        <v>176</v>
      </c>
      <c r="Z13" s="209" t="s">
        <v>173</v>
      </c>
      <c r="AA13" s="209" t="s">
        <v>174</v>
      </c>
      <c r="AB13" s="209" t="s">
        <v>175</v>
      </c>
      <c r="AC13" s="209" t="s">
        <v>176</v>
      </c>
      <c r="AD13" s="209" t="s">
        <v>173</v>
      </c>
      <c r="AE13" s="209" t="s">
        <v>174</v>
      </c>
      <c r="AF13" s="209" t="s">
        <v>175</v>
      </c>
      <c r="AG13" s="209" t="s">
        <v>176</v>
      </c>
      <c r="AH13" s="209" t="s">
        <v>173</v>
      </c>
      <c r="AI13" s="209" t="s">
        <v>174</v>
      </c>
      <c r="AJ13" s="209" t="s">
        <v>175</v>
      </c>
      <c r="AK13" s="209" t="s">
        <v>176</v>
      </c>
      <c r="AL13" s="209" t="s">
        <v>173</v>
      </c>
      <c r="AM13" s="209" t="s">
        <v>174</v>
      </c>
      <c r="AN13" s="209" t="s">
        <v>175</v>
      </c>
      <c r="AO13" s="209" t="s">
        <v>176</v>
      </c>
      <c r="AP13" s="209" t="s">
        <v>173</v>
      </c>
      <c r="AQ13" s="209" t="s">
        <v>174</v>
      </c>
      <c r="AR13" s="209" t="s">
        <v>175</v>
      </c>
      <c r="AS13" s="209" t="s">
        <v>176</v>
      </c>
      <c r="AT13" s="209" t="s">
        <v>173</v>
      </c>
      <c r="AU13" s="209" t="s">
        <v>174</v>
      </c>
      <c r="AV13" s="525" t="s">
        <v>205</v>
      </c>
    </row>
    <row r="14" spans="1:62" ht="13.5" thickBot="1">
      <c r="A14" s="511"/>
      <c r="B14" s="527">
        <v>2014</v>
      </c>
      <c r="C14" s="527"/>
      <c r="D14" s="493"/>
      <c r="E14" s="493">
        <v>2015</v>
      </c>
      <c r="F14" s="496"/>
      <c r="G14" s="496"/>
      <c r="H14" s="497"/>
      <c r="I14" s="496">
        <v>2016</v>
      </c>
      <c r="J14" s="496"/>
      <c r="K14" s="496"/>
      <c r="L14" s="496"/>
      <c r="M14" s="493">
        <v>2017</v>
      </c>
      <c r="N14" s="496"/>
      <c r="O14" s="496"/>
      <c r="P14" s="497"/>
      <c r="Q14" s="493">
        <v>2018</v>
      </c>
      <c r="R14" s="496"/>
      <c r="S14" s="496"/>
      <c r="T14" s="497"/>
      <c r="U14" s="493">
        <v>2019</v>
      </c>
      <c r="V14" s="496"/>
      <c r="W14" s="496"/>
      <c r="X14" s="496"/>
      <c r="Y14" s="499">
        <v>2020</v>
      </c>
      <c r="Z14" s="506"/>
      <c r="AA14" s="506"/>
      <c r="AB14" s="507"/>
      <c r="AC14" s="508">
        <v>2021</v>
      </c>
      <c r="AD14" s="509"/>
      <c r="AE14" s="506"/>
      <c r="AF14" s="507"/>
      <c r="AG14" s="504">
        <v>2022</v>
      </c>
      <c r="AH14" s="505"/>
      <c r="AI14" s="505"/>
      <c r="AJ14" s="495"/>
      <c r="AK14" s="504">
        <v>2023</v>
      </c>
      <c r="AL14" s="505"/>
      <c r="AM14" s="505"/>
      <c r="AN14" s="495"/>
      <c r="AO14" s="498">
        <v>2024</v>
      </c>
      <c r="AP14" s="499"/>
      <c r="AQ14" s="499"/>
      <c r="AR14" s="500"/>
      <c r="AS14" s="493">
        <v>2025</v>
      </c>
      <c r="AT14" s="494"/>
      <c r="AU14" s="495"/>
      <c r="AV14" s="526"/>
    </row>
    <row r="18" spans="32:47">
      <c r="AF18" s="382"/>
    </row>
    <row r="20" spans="32:47">
      <c r="AF20" s="383"/>
      <c r="AR20" s="447"/>
      <c r="AS20" s="447"/>
      <c r="AT20" s="447"/>
      <c r="AU20" s="447"/>
    </row>
    <row r="21" spans="32:47">
      <c r="AR21" s="447"/>
      <c r="AS21" s="447"/>
      <c r="AT21" s="447"/>
      <c r="AU21" s="447"/>
    </row>
    <row r="22" spans="32:47">
      <c r="AQ22" s="447"/>
      <c r="AR22" s="447"/>
      <c r="AS22" s="447"/>
      <c r="AT22" s="447"/>
      <c r="AU22" s="447"/>
    </row>
    <row r="24" spans="32:47">
      <c r="AQ24" s="447"/>
    </row>
    <row r="26" spans="32:47">
      <c r="AQ26" s="447"/>
    </row>
    <row r="28" spans="32:47">
      <c r="AQ28" s="448"/>
    </row>
  </sheetData>
  <mergeCells count="30">
    <mergeCell ref="A13:A14"/>
    <mergeCell ref="A1:A2"/>
    <mergeCell ref="AV1:AV2"/>
    <mergeCell ref="A4:A5"/>
    <mergeCell ref="B4:D4"/>
    <mergeCell ref="E4:H4"/>
    <mergeCell ref="I4:L4"/>
    <mergeCell ref="M4:P4"/>
    <mergeCell ref="Q4:T4"/>
    <mergeCell ref="AV4:AV5"/>
    <mergeCell ref="U4:V4"/>
    <mergeCell ref="Y4:AB4"/>
    <mergeCell ref="AC4:AF4"/>
    <mergeCell ref="AG4:AJ4"/>
    <mergeCell ref="AV13:AV14"/>
    <mergeCell ref="B14:D14"/>
    <mergeCell ref="AO4:AR4"/>
    <mergeCell ref="AS4:AU4"/>
    <mergeCell ref="AS14:AU14"/>
    <mergeCell ref="E14:H14"/>
    <mergeCell ref="I14:L14"/>
    <mergeCell ref="M14:P14"/>
    <mergeCell ref="Q14:T14"/>
    <mergeCell ref="AO14:AR14"/>
    <mergeCell ref="AK4:AN4"/>
    <mergeCell ref="AK14:AN14"/>
    <mergeCell ref="U14:X14"/>
    <mergeCell ref="Y14:AB14"/>
    <mergeCell ref="AC14:AF14"/>
    <mergeCell ref="AG14:AJ14"/>
  </mergeCells>
  <pageMargins left="0.7" right="0.7" top="0.75" bottom="0.75" header="0.3" footer="0.3"/>
  <pageSetup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Budzet CG</vt:lpstr>
      <vt:lpstr>Fondovi</vt:lpstr>
      <vt:lpstr>primici nov 25</vt:lpstr>
      <vt:lpstr>izdaci nov 25</vt:lpstr>
      <vt:lpstr>Javni i Državni dug</vt:lpstr>
      <vt:lpstr>'Budzet CG'!Print_Area</vt:lpstr>
      <vt:lpstr>'izdaci nov 25'!Print_Area</vt:lpstr>
      <vt:lpstr>'primici nov 25'!Print_Area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 Rovcanin</dc:creator>
  <cp:keywords> [SEC=BEZ OZNAKE TAJNOSTI]</cp:keywords>
  <cp:lastModifiedBy>Iva Bozovic</cp:lastModifiedBy>
  <cp:lastPrinted>2017-10-09T09:52:00Z</cp:lastPrinted>
  <dcterms:created xsi:type="dcterms:W3CDTF">2017-01-23T09:57:02Z</dcterms:created>
  <dcterms:modified xsi:type="dcterms:W3CDTF">2026-01-05T13:22:38Z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BEZ OZNAKE TAJNOSTI</vt:lpwstr>
  </property>
  <property fmtid="{D5CDD505-2E9C-101B-9397-08002B2CF9AE}" pid="5" name="PM_Qualifier">
    <vt:lpwstr/>
  </property>
  <property fmtid="{D5CDD505-2E9C-101B-9397-08002B2CF9AE}" pid="6" name="PM_SecurityClassification">
    <vt:lpwstr>BEZ OZNAKE TAJNOSTI</vt:lpwstr>
  </property>
  <property fmtid="{D5CDD505-2E9C-101B-9397-08002B2CF9AE}" pid="7" name="PM_InsertionValue">
    <vt:lpwstr>BEZ OZNAKE TAJNOSTI</vt:lpwstr>
  </property>
  <property fmtid="{D5CDD505-2E9C-101B-9397-08002B2CF9AE}" pid="8" name="PM_Originating_FileId">
    <vt:lpwstr>51AEA56F30944FB49B513E76CE8107EA</vt:lpwstr>
  </property>
  <property fmtid="{D5CDD505-2E9C-101B-9397-08002B2CF9AE}" pid="9" name="PM_ProtectiveMarkingValue_Footer">
    <vt:lpwstr>BEZ OZNAKE TAJNOSTI</vt:lpwstr>
  </property>
  <property fmtid="{D5CDD505-2E9C-101B-9397-08002B2CF9AE}" pid="10" name="PM_Originator_Hash_SHA1">
    <vt:lpwstr>DA53299DF7F74959BF86E4A8C4DDC5C69AEB8F04</vt:lpwstr>
  </property>
  <property fmtid="{D5CDD505-2E9C-101B-9397-08002B2CF9AE}" pid="11" name="PM_OriginationTimeStamp">
    <vt:lpwstr>2026-01-05T13:22:38Z</vt:lpwstr>
  </property>
  <property fmtid="{D5CDD505-2E9C-101B-9397-08002B2CF9AE}" pid="12" name="PM_ProtectiveMarkingValue_Header">
    <vt:lpwstr>BEZ OZNAKE TAJNOSTI</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2021.1.cbcg.me</vt:lpwstr>
  </property>
  <property fmtid="{D5CDD505-2E9C-101B-9397-08002B2CF9AE}" pid="15" name="PM_Version">
    <vt:lpwstr>2005.6</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9659C4B029F6A1EFB8E9654425367FA1</vt:lpwstr>
  </property>
  <property fmtid="{D5CDD505-2E9C-101B-9397-08002B2CF9AE}" pid="20" name="PM_Hash_Salt">
    <vt:lpwstr>532566349016A9E035A84AD3F8A84249</vt:lpwstr>
  </property>
  <property fmtid="{D5CDD505-2E9C-101B-9397-08002B2CF9AE}" pid="21" name="PM_Hash_SHA1">
    <vt:lpwstr>344E0E5B1E29A35BFA518BA49A4D6705A3C5A09F</vt:lpwstr>
  </property>
  <property fmtid="{D5CDD505-2E9C-101B-9397-08002B2CF9AE}" pid="22" name="PM_PrintOutPlacement_XLS">
    <vt:lpwstr/>
  </property>
  <property fmtid="{D5CDD505-2E9C-101B-9397-08002B2CF9AE}" pid="23" name="PM_SecurityClassification_Prev">
    <vt:lpwstr>BEZ OZNAKE TAJNOSTI</vt:lpwstr>
  </property>
  <property fmtid="{D5CDD505-2E9C-101B-9397-08002B2CF9AE}" pid="24" name="PM_Qualifier_Prev">
    <vt:lpwstr/>
  </property>
</Properties>
</file>